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SASU\Site\Docs Site\"/>
    </mc:Choice>
  </mc:AlternateContent>
  <xr:revisionPtr revIDLastSave="0" documentId="8_{07D892D4-7DA6-456D-B1E8-19AF5E2A4C50}" xr6:coauthVersionLast="47" xr6:coauthVersionMax="47" xr10:uidLastSave="{00000000-0000-0000-0000-000000000000}"/>
  <bookViews>
    <workbookView xWindow="-120" yWindow="-120" windowWidth="20730" windowHeight="11160" xr2:uid="{CDD66DE7-6300-4368-8597-53D1EA51062C}"/>
  </bookViews>
  <sheets>
    <sheet name="BALANCETE ANUAL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67" i="1" l="1"/>
  <c r="AT67" i="1"/>
  <c r="AP67" i="1"/>
  <c r="AL67" i="1"/>
  <c r="AH67" i="1"/>
  <c r="AD67" i="1"/>
  <c r="Z67" i="1"/>
  <c r="V67" i="1"/>
  <c r="R67" i="1"/>
  <c r="N67" i="1"/>
  <c r="J67" i="1"/>
  <c r="F67" i="1"/>
  <c r="AO61" i="1"/>
  <c r="P61" i="1"/>
  <c r="D61" i="1"/>
  <c r="AW60" i="1"/>
  <c r="AS60" i="1"/>
  <c r="AO60" i="1"/>
  <c r="AK60" i="1"/>
  <c r="AG60" i="1"/>
  <c r="AC60" i="1"/>
  <c r="Y60" i="1"/>
  <c r="U60" i="1"/>
  <c r="Q60" i="1"/>
  <c r="P60" i="1"/>
  <c r="M60" i="1"/>
  <c r="L60" i="1"/>
  <c r="X60" i="1" s="1"/>
  <c r="I60" i="1"/>
  <c r="H60" i="1"/>
  <c r="T60" i="1" s="1"/>
  <c r="F60" i="1"/>
  <c r="AW59" i="1"/>
  <c r="AS59" i="1"/>
  <c r="AO59" i="1"/>
  <c r="AK59" i="1"/>
  <c r="AK61" i="1" s="1"/>
  <c r="AG59" i="1"/>
  <c r="AC59" i="1"/>
  <c r="Y59" i="1"/>
  <c r="Y61" i="1" s="1"/>
  <c r="U59" i="1"/>
  <c r="T59" i="1"/>
  <c r="Q59" i="1"/>
  <c r="P59" i="1"/>
  <c r="M59" i="1"/>
  <c r="N59" i="1" s="1"/>
  <c r="L59" i="1"/>
  <c r="X59" i="1" s="1"/>
  <c r="I59" i="1"/>
  <c r="I61" i="1" s="1"/>
  <c r="H59" i="1"/>
  <c r="F59" i="1"/>
  <c r="E59" i="1"/>
  <c r="E61" i="1" s="1"/>
  <c r="F61" i="1" s="1"/>
  <c r="AW57" i="1"/>
  <c r="M57" i="1"/>
  <c r="D57" i="1"/>
  <c r="AW56" i="1"/>
  <c r="AS56" i="1"/>
  <c r="AO56" i="1"/>
  <c r="AK56" i="1"/>
  <c r="AG56" i="1"/>
  <c r="AC56" i="1"/>
  <c r="Y56" i="1"/>
  <c r="U56" i="1"/>
  <c r="Q56" i="1"/>
  <c r="P56" i="1"/>
  <c r="R56" i="1" s="1"/>
  <c r="M56" i="1"/>
  <c r="L56" i="1"/>
  <c r="N56" i="1" s="1"/>
  <c r="I56" i="1"/>
  <c r="H56" i="1"/>
  <c r="E56" i="1"/>
  <c r="F56" i="1" s="1"/>
  <c r="AW55" i="1"/>
  <c r="AS55" i="1"/>
  <c r="AS57" i="1" s="1"/>
  <c r="AO55" i="1"/>
  <c r="AO57" i="1" s="1"/>
  <c r="AK55" i="1"/>
  <c r="AK57" i="1" s="1"/>
  <c r="AG55" i="1"/>
  <c r="AG57" i="1" s="1"/>
  <c r="AC55" i="1"/>
  <c r="Y55" i="1"/>
  <c r="Y57" i="1" s="1"/>
  <c r="U55" i="1"/>
  <c r="U57" i="1" s="1"/>
  <c r="T55" i="1"/>
  <c r="V55" i="1" s="1"/>
  <c r="Q55" i="1"/>
  <c r="Q57" i="1" s="1"/>
  <c r="P55" i="1"/>
  <c r="M55" i="1"/>
  <c r="L55" i="1"/>
  <c r="I55" i="1"/>
  <c r="H55" i="1"/>
  <c r="E55" i="1"/>
  <c r="F55" i="1" s="1"/>
  <c r="D53" i="1"/>
  <c r="AW52" i="1"/>
  <c r="AS52" i="1"/>
  <c r="AO52" i="1"/>
  <c r="AK52" i="1"/>
  <c r="AG52" i="1"/>
  <c r="AF52" i="1"/>
  <c r="AC52" i="1"/>
  <c r="Y52" i="1"/>
  <c r="X52" i="1"/>
  <c r="AB52" i="1" s="1"/>
  <c r="V52" i="1"/>
  <c r="U52" i="1"/>
  <c r="AW51" i="1"/>
  <c r="AS51" i="1"/>
  <c r="AO51" i="1"/>
  <c r="AK51" i="1"/>
  <c r="AG51" i="1"/>
  <c r="AC51" i="1"/>
  <c r="Y51" i="1"/>
  <c r="U51" i="1"/>
  <c r="Q51" i="1"/>
  <c r="P51" i="1"/>
  <c r="M51" i="1"/>
  <c r="L51" i="1"/>
  <c r="I51" i="1"/>
  <c r="H51" i="1"/>
  <c r="E51" i="1"/>
  <c r="F51" i="1" s="1"/>
  <c r="AW50" i="1"/>
  <c r="AS50" i="1"/>
  <c r="AO50" i="1"/>
  <c r="AK50" i="1"/>
  <c r="AG50" i="1"/>
  <c r="AC50" i="1"/>
  <c r="Y50" i="1"/>
  <c r="U50" i="1"/>
  <c r="Q50" i="1"/>
  <c r="P50" i="1"/>
  <c r="R50" i="1" s="1"/>
  <c r="M50" i="1"/>
  <c r="L50" i="1"/>
  <c r="I50" i="1"/>
  <c r="H50" i="1"/>
  <c r="T50" i="1" s="1"/>
  <c r="V50" i="1" s="1"/>
  <c r="E50" i="1"/>
  <c r="F50" i="1" s="1"/>
  <c r="AW49" i="1"/>
  <c r="AS49" i="1"/>
  <c r="AO49" i="1"/>
  <c r="AK49" i="1"/>
  <c r="AG49" i="1"/>
  <c r="AC49" i="1"/>
  <c r="Y49" i="1"/>
  <c r="U49" i="1"/>
  <c r="Q49" i="1"/>
  <c r="P49" i="1"/>
  <c r="L49" i="1"/>
  <c r="N49" i="1" s="1"/>
  <c r="I49" i="1"/>
  <c r="H49" i="1"/>
  <c r="F49" i="1"/>
  <c r="AW48" i="1"/>
  <c r="AS48" i="1"/>
  <c r="AO48" i="1"/>
  <c r="AK48" i="1"/>
  <c r="AG48" i="1"/>
  <c r="AC48" i="1"/>
  <c r="Y48" i="1"/>
  <c r="U48" i="1"/>
  <c r="Q48" i="1"/>
  <c r="P48" i="1"/>
  <c r="N48" i="1"/>
  <c r="L48" i="1"/>
  <c r="X48" i="1" s="1"/>
  <c r="I48" i="1"/>
  <c r="H48" i="1"/>
  <c r="T48" i="1" s="1"/>
  <c r="E48" i="1"/>
  <c r="F48" i="1" s="1"/>
  <c r="AW47" i="1"/>
  <c r="AS47" i="1"/>
  <c r="AO47" i="1"/>
  <c r="AK47" i="1"/>
  <c r="AG47" i="1"/>
  <c r="AC47" i="1"/>
  <c r="Y47" i="1"/>
  <c r="U47" i="1"/>
  <c r="Q47" i="1"/>
  <c r="R47" i="1" s="1"/>
  <c r="P47" i="1"/>
  <c r="L47" i="1"/>
  <c r="N47" i="1" s="1"/>
  <c r="I47" i="1"/>
  <c r="H47" i="1"/>
  <c r="J47" i="1" s="1"/>
  <c r="F47" i="1"/>
  <c r="AW46" i="1"/>
  <c r="AS46" i="1"/>
  <c r="AO46" i="1"/>
  <c r="AK46" i="1"/>
  <c r="AG46" i="1"/>
  <c r="AC46" i="1"/>
  <c r="Y46" i="1"/>
  <c r="U46" i="1"/>
  <c r="Q46" i="1"/>
  <c r="P46" i="1"/>
  <c r="R46" i="1" s="1"/>
  <c r="M46" i="1"/>
  <c r="L46" i="1"/>
  <c r="X46" i="1" s="1"/>
  <c r="AB46" i="1" s="1"/>
  <c r="I46" i="1"/>
  <c r="J46" i="1" s="1"/>
  <c r="H46" i="1"/>
  <c r="T46" i="1" s="1"/>
  <c r="F46" i="1"/>
  <c r="AW45" i="1"/>
  <c r="AS45" i="1"/>
  <c r="AO45" i="1"/>
  <c r="AK45" i="1"/>
  <c r="AK53" i="1" s="1"/>
  <c r="AG45" i="1"/>
  <c r="AC45" i="1"/>
  <c r="AC53" i="1" s="1"/>
  <c r="Y45" i="1"/>
  <c r="X45" i="1"/>
  <c r="U45" i="1"/>
  <c r="Q45" i="1"/>
  <c r="P45" i="1"/>
  <c r="M45" i="1"/>
  <c r="M53" i="1" s="1"/>
  <c r="L45" i="1"/>
  <c r="I45" i="1"/>
  <c r="H45" i="1"/>
  <c r="T45" i="1" s="1"/>
  <c r="E45" i="1"/>
  <c r="F45" i="1" s="1"/>
  <c r="D43" i="1"/>
  <c r="AB42" i="1"/>
  <c r="AF42" i="1" s="1"/>
  <c r="Z42" i="1"/>
  <c r="V42" i="1"/>
  <c r="R42" i="1"/>
  <c r="F42" i="1"/>
  <c r="AW41" i="1"/>
  <c r="AS41" i="1"/>
  <c r="AO41" i="1"/>
  <c r="AK41" i="1"/>
  <c r="AG41" i="1"/>
  <c r="AC41" i="1"/>
  <c r="Y41" i="1"/>
  <c r="U41" i="1"/>
  <c r="Q41" i="1"/>
  <c r="P41" i="1"/>
  <c r="M41" i="1"/>
  <c r="L41" i="1"/>
  <c r="H41" i="1"/>
  <c r="J41" i="1" s="1"/>
  <c r="F41" i="1"/>
  <c r="AW40" i="1"/>
  <c r="AS40" i="1"/>
  <c r="AO40" i="1"/>
  <c r="AK40" i="1"/>
  <c r="AG40" i="1"/>
  <c r="AC40" i="1"/>
  <c r="Y40" i="1"/>
  <c r="U40" i="1"/>
  <c r="R40" i="1"/>
  <c r="Q40" i="1"/>
  <c r="P40" i="1"/>
  <c r="M40" i="1"/>
  <c r="L40" i="1"/>
  <c r="H40" i="1"/>
  <c r="T40" i="1" s="1"/>
  <c r="F40" i="1"/>
  <c r="AW39" i="1"/>
  <c r="AS39" i="1"/>
  <c r="AO39" i="1"/>
  <c r="AK39" i="1"/>
  <c r="AG39" i="1"/>
  <c r="AC39" i="1"/>
  <c r="Y39" i="1"/>
  <c r="U39" i="1"/>
  <c r="Q39" i="1"/>
  <c r="P39" i="1"/>
  <c r="R39" i="1" s="1"/>
  <c r="M39" i="1"/>
  <c r="L39" i="1"/>
  <c r="X39" i="1" s="1"/>
  <c r="I39" i="1"/>
  <c r="H39" i="1"/>
  <c r="J39" i="1" s="1"/>
  <c r="E39" i="1"/>
  <c r="F39" i="1" s="1"/>
  <c r="AW38" i="1"/>
  <c r="AS38" i="1"/>
  <c r="AO38" i="1"/>
  <c r="AK38" i="1"/>
  <c r="AG38" i="1"/>
  <c r="AC38" i="1"/>
  <c r="Y38" i="1"/>
  <c r="U38" i="1"/>
  <c r="Q38" i="1"/>
  <c r="P38" i="1"/>
  <c r="M38" i="1"/>
  <c r="L38" i="1"/>
  <c r="X38" i="1" s="1"/>
  <c r="I38" i="1"/>
  <c r="H38" i="1"/>
  <c r="T38" i="1" s="1"/>
  <c r="V38" i="1" s="1"/>
  <c r="F38" i="1"/>
  <c r="AW37" i="1"/>
  <c r="AS37" i="1"/>
  <c r="AO37" i="1"/>
  <c r="AK37" i="1"/>
  <c r="AG37" i="1"/>
  <c r="AC37" i="1"/>
  <c r="Y37" i="1"/>
  <c r="X37" i="1"/>
  <c r="U37" i="1"/>
  <c r="Q37" i="1"/>
  <c r="P37" i="1"/>
  <c r="R37" i="1" s="1"/>
  <c r="M37" i="1"/>
  <c r="N37" i="1" s="1"/>
  <c r="L37" i="1"/>
  <c r="I37" i="1"/>
  <c r="H37" i="1"/>
  <c r="F37" i="1"/>
  <c r="AW36" i="1"/>
  <c r="AS36" i="1"/>
  <c r="AO36" i="1"/>
  <c r="AK36" i="1"/>
  <c r="AG36" i="1"/>
  <c r="AC36" i="1"/>
  <c r="Y36" i="1"/>
  <c r="X36" i="1"/>
  <c r="AB36" i="1" s="1"/>
  <c r="AD36" i="1" s="1"/>
  <c r="U36" i="1"/>
  <c r="Q36" i="1"/>
  <c r="P36" i="1"/>
  <c r="M36" i="1"/>
  <c r="L36" i="1"/>
  <c r="I36" i="1"/>
  <c r="H36" i="1"/>
  <c r="F36" i="1"/>
  <c r="E36" i="1"/>
  <c r="AW35" i="1"/>
  <c r="AS35" i="1"/>
  <c r="AO35" i="1"/>
  <c r="AK35" i="1"/>
  <c r="AG35" i="1"/>
  <c r="AC35" i="1"/>
  <c r="Y35" i="1"/>
  <c r="U35" i="1"/>
  <c r="Q35" i="1"/>
  <c r="P35" i="1"/>
  <c r="M35" i="1"/>
  <c r="L35" i="1"/>
  <c r="X35" i="1" s="1"/>
  <c r="AB35" i="1" s="1"/>
  <c r="J35" i="1"/>
  <c r="I35" i="1"/>
  <c r="H35" i="1"/>
  <c r="T35" i="1" s="1"/>
  <c r="V35" i="1" s="1"/>
  <c r="F35" i="1"/>
  <c r="AW34" i="1"/>
  <c r="AS34" i="1"/>
  <c r="AO34" i="1"/>
  <c r="AK34" i="1"/>
  <c r="AG34" i="1"/>
  <c r="AC34" i="1"/>
  <c r="Y34" i="1"/>
  <c r="U34" i="1"/>
  <c r="Q34" i="1"/>
  <c r="R34" i="1" s="1"/>
  <c r="P34" i="1"/>
  <c r="M34" i="1"/>
  <c r="N34" i="1" s="1"/>
  <c r="L34" i="1"/>
  <c r="X34" i="1" s="1"/>
  <c r="I34" i="1"/>
  <c r="H34" i="1"/>
  <c r="F34" i="1"/>
  <c r="E34" i="1"/>
  <c r="AW33" i="1"/>
  <c r="AS33" i="1"/>
  <c r="AO33" i="1"/>
  <c r="AK33" i="1"/>
  <c r="AG33" i="1"/>
  <c r="AC33" i="1"/>
  <c r="AB33" i="1"/>
  <c r="Y33" i="1"/>
  <c r="Z33" i="1" s="1"/>
  <c r="U33" i="1"/>
  <c r="R33" i="1"/>
  <c r="Q33" i="1"/>
  <c r="M33" i="1"/>
  <c r="N33" i="1" s="1"/>
  <c r="L33" i="1"/>
  <c r="I33" i="1"/>
  <c r="H33" i="1"/>
  <c r="F33" i="1"/>
  <c r="E33" i="1"/>
  <c r="AW32" i="1"/>
  <c r="AS32" i="1"/>
  <c r="AO32" i="1"/>
  <c r="AK32" i="1"/>
  <c r="AG32" i="1"/>
  <c r="AC32" i="1"/>
  <c r="Y32" i="1"/>
  <c r="X32" i="1"/>
  <c r="Z32" i="1" s="1"/>
  <c r="U32" i="1"/>
  <c r="Q32" i="1"/>
  <c r="P32" i="1"/>
  <c r="R32" i="1" s="1"/>
  <c r="M32" i="1"/>
  <c r="L32" i="1"/>
  <c r="I32" i="1"/>
  <c r="H32" i="1"/>
  <c r="T32" i="1" s="1"/>
  <c r="V32" i="1" s="1"/>
  <c r="E32" i="1"/>
  <c r="F32" i="1" s="1"/>
  <c r="AW31" i="1"/>
  <c r="AS31" i="1"/>
  <c r="AO31" i="1"/>
  <c r="AK31" i="1"/>
  <c r="AK43" i="1" s="1"/>
  <c r="AG31" i="1"/>
  <c r="AC31" i="1"/>
  <c r="Y31" i="1"/>
  <c r="U31" i="1"/>
  <c r="Q31" i="1"/>
  <c r="Q43" i="1" s="1"/>
  <c r="P31" i="1"/>
  <c r="M31" i="1"/>
  <c r="L31" i="1"/>
  <c r="I31" i="1"/>
  <c r="H31" i="1"/>
  <c r="T31" i="1" s="1"/>
  <c r="E31" i="1"/>
  <c r="F31" i="1" s="1"/>
  <c r="D28" i="1"/>
  <c r="AW26" i="1"/>
  <c r="AS26" i="1"/>
  <c r="AS28" i="1" s="1"/>
  <c r="AO26" i="1"/>
  <c r="AN26" i="1"/>
  <c r="AK26" i="1"/>
  <c r="AH26" i="1"/>
  <c r="AG26" i="1"/>
  <c r="AC26" i="1"/>
  <c r="AD26" i="1" s="1"/>
  <c r="AB26" i="1"/>
  <c r="AF26" i="1" s="1"/>
  <c r="AJ26" i="1" s="1"/>
  <c r="Y26" i="1"/>
  <c r="Z26" i="1" s="1"/>
  <c r="U26" i="1"/>
  <c r="Q26" i="1"/>
  <c r="R26" i="1" s="1"/>
  <c r="P26" i="1"/>
  <c r="M26" i="1"/>
  <c r="M28" i="1" s="1"/>
  <c r="L26" i="1"/>
  <c r="I26" i="1"/>
  <c r="H26" i="1"/>
  <c r="F26" i="1"/>
  <c r="E26" i="1"/>
  <c r="AW25" i="1"/>
  <c r="AW28" i="1" s="1"/>
  <c r="AS25" i="1"/>
  <c r="AO25" i="1"/>
  <c r="AK25" i="1"/>
  <c r="AK28" i="1" s="1"/>
  <c r="AG25" i="1"/>
  <c r="AG28" i="1" s="1"/>
  <c r="AC25" i="1"/>
  <c r="Z25" i="1"/>
  <c r="Y25" i="1"/>
  <c r="X25" i="1"/>
  <c r="AB25" i="1" s="1"/>
  <c r="U25" i="1"/>
  <c r="U28" i="1" s="1"/>
  <c r="Q25" i="1"/>
  <c r="Q28" i="1" s="1"/>
  <c r="P25" i="1"/>
  <c r="M25" i="1"/>
  <c r="L25" i="1"/>
  <c r="N25" i="1" s="1"/>
  <c r="I25" i="1"/>
  <c r="H25" i="1"/>
  <c r="H28" i="1" s="1"/>
  <c r="E25" i="1"/>
  <c r="F25" i="1" s="1"/>
  <c r="AC23" i="1"/>
  <c r="D23" i="1"/>
  <c r="Q22" i="1"/>
  <c r="I22" i="1"/>
  <c r="J22" i="1" s="1"/>
  <c r="AW21" i="1"/>
  <c r="AS21" i="1"/>
  <c r="AO21" i="1"/>
  <c r="AK21" i="1"/>
  <c r="AG21" i="1"/>
  <c r="AC21" i="1"/>
  <c r="Y21" i="1"/>
  <c r="X21" i="1"/>
  <c r="Z21" i="1" s="1"/>
  <c r="U21" i="1"/>
  <c r="Q21" i="1"/>
  <c r="R21" i="1" s="1"/>
  <c r="P21" i="1"/>
  <c r="M21" i="1"/>
  <c r="L21" i="1"/>
  <c r="I21" i="1"/>
  <c r="H21" i="1"/>
  <c r="F21" i="1"/>
  <c r="E21" i="1"/>
  <c r="AW20" i="1"/>
  <c r="AS20" i="1"/>
  <c r="AO20" i="1"/>
  <c r="AK20" i="1"/>
  <c r="AG20" i="1"/>
  <c r="AC20" i="1"/>
  <c r="AB20" i="1"/>
  <c r="AD20" i="1" s="1"/>
  <c r="Y20" i="1"/>
  <c r="Z20" i="1" s="1"/>
  <c r="U20" i="1"/>
  <c r="V20" i="1" s="1"/>
  <c r="R20" i="1"/>
  <c r="Q20" i="1"/>
  <c r="M20" i="1"/>
  <c r="N20" i="1" s="1"/>
  <c r="I20" i="1"/>
  <c r="J20" i="1" s="1"/>
  <c r="F20" i="1"/>
  <c r="AW19" i="1"/>
  <c r="AS19" i="1"/>
  <c r="AO19" i="1"/>
  <c r="AK19" i="1"/>
  <c r="AG19" i="1"/>
  <c r="AC19" i="1"/>
  <c r="Y19" i="1"/>
  <c r="U19" i="1"/>
  <c r="Q19" i="1"/>
  <c r="P19" i="1"/>
  <c r="M19" i="1"/>
  <c r="L19" i="1"/>
  <c r="N19" i="1" s="1"/>
  <c r="I19" i="1"/>
  <c r="H19" i="1"/>
  <c r="H23" i="1" s="1"/>
  <c r="F19" i="1"/>
  <c r="AW18" i="1"/>
  <c r="AS18" i="1"/>
  <c r="AO18" i="1"/>
  <c r="AO23" i="1" s="1"/>
  <c r="AK18" i="1"/>
  <c r="AG18" i="1"/>
  <c r="AC18" i="1"/>
  <c r="Y18" i="1"/>
  <c r="Y23" i="1" s="1"/>
  <c r="U18" i="1"/>
  <c r="Q18" i="1"/>
  <c r="P18" i="1"/>
  <c r="M18" i="1"/>
  <c r="L18" i="1"/>
  <c r="L23" i="1" s="1"/>
  <c r="I18" i="1"/>
  <c r="I23" i="1" s="1"/>
  <c r="H18" i="1"/>
  <c r="T18" i="1" s="1"/>
  <c r="E18" i="1"/>
  <c r="AS13" i="1"/>
  <c r="AO13" i="1"/>
  <c r="AN13" i="1"/>
  <c r="AP13" i="1" s="1"/>
  <c r="T13" i="1"/>
  <c r="V13" i="1" s="1"/>
  <c r="I13" i="1"/>
  <c r="D13" i="1"/>
  <c r="R12" i="1"/>
  <c r="J12" i="1"/>
  <c r="I12" i="1"/>
  <c r="AX11" i="1"/>
  <c r="AW11" i="1"/>
  <c r="AW13" i="1" s="1"/>
  <c r="AV11" i="1"/>
  <c r="AV13" i="1" s="1"/>
  <c r="AX13" i="1" s="1"/>
  <c r="AS11" i="1"/>
  <c r="AR11" i="1"/>
  <c r="AO11" i="1"/>
  <c r="AN11" i="1"/>
  <c r="AP11" i="1" s="1"/>
  <c r="AK11" i="1"/>
  <c r="AK13" i="1" s="1"/>
  <c r="AJ11" i="1"/>
  <c r="AJ13" i="1" s="1"/>
  <c r="AG11" i="1"/>
  <c r="AG13" i="1" s="1"/>
  <c r="AF11" i="1"/>
  <c r="AF13" i="1" s="1"/>
  <c r="AC11" i="1"/>
  <c r="AC13" i="1" s="1"/>
  <c r="AB11" i="1"/>
  <c r="Y11" i="1"/>
  <c r="Y13" i="1" s="1"/>
  <c r="X11" i="1"/>
  <c r="V11" i="1"/>
  <c r="U11" i="1"/>
  <c r="U13" i="1" s="1"/>
  <c r="T11" i="1"/>
  <c r="Q11" i="1"/>
  <c r="Q13" i="1" s="1"/>
  <c r="R13" i="1" s="1"/>
  <c r="P11" i="1"/>
  <c r="P13" i="1" s="1"/>
  <c r="M11" i="1"/>
  <c r="M13" i="1" s="1"/>
  <c r="L11" i="1"/>
  <c r="I11" i="1"/>
  <c r="H11" i="1"/>
  <c r="J11" i="1" s="1"/>
  <c r="E11" i="1"/>
  <c r="E13" i="1" s="1"/>
  <c r="Z38" i="1" l="1"/>
  <c r="AB38" i="1"/>
  <c r="AH42" i="1"/>
  <c r="AJ42" i="1"/>
  <c r="Z59" i="1"/>
  <c r="AB59" i="1"/>
  <c r="AD25" i="1"/>
  <c r="AF25" i="1"/>
  <c r="N18" i="1"/>
  <c r="J31" i="1"/>
  <c r="Z46" i="1"/>
  <c r="AS53" i="1"/>
  <c r="AC61" i="1"/>
  <c r="AS61" i="1"/>
  <c r="N60" i="1"/>
  <c r="V60" i="1"/>
  <c r="F11" i="1"/>
  <c r="J18" i="1"/>
  <c r="X18" i="1"/>
  <c r="AB18" i="1" s="1"/>
  <c r="AD18" i="1" s="1"/>
  <c r="AK23" i="1"/>
  <c r="AK29" i="1" s="1"/>
  <c r="AK64" i="1" s="1"/>
  <c r="M23" i="1"/>
  <c r="M29" i="1" s="1"/>
  <c r="X19" i="1"/>
  <c r="Z19" i="1" s="1"/>
  <c r="I28" i="1"/>
  <c r="J28" i="1" s="1"/>
  <c r="R25" i="1"/>
  <c r="J26" i="1"/>
  <c r="X28" i="1"/>
  <c r="AW43" i="1"/>
  <c r="J32" i="1"/>
  <c r="J34" i="1"/>
  <c r="R36" i="1"/>
  <c r="R38" i="1"/>
  <c r="R41" i="1"/>
  <c r="AD42" i="1"/>
  <c r="Y53" i="1"/>
  <c r="V46" i="1"/>
  <c r="T47" i="1"/>
  <c r="V47" i="1" s="1"/>
  <c r="Z48" i="1"/>
  <c r="R49" i="1"/>
  <c r="J50" i="1"/>
  <c r="R51" i="1"/>
  <c r="AD52" i="1"/>
  <c r="R55" i="1"/>
  <c r="H61" i="1"/>
  <c r="J61" i="1" s="1"/>
  <c r="AG61" i="1"/>
  <c r="AW61" i="1"/>
  <c r="J60" i="1"/>
  <c r="R60" i="1"/>
  <c r="N23" i="1"/>
  <c r="Y28" i="1"/>
  <c r="Y29" i="1" s="1"/>
  <c r="Y64" i="1" s="1"/>
  <c r="Y65" i="1" s="1"/>
  <c r="AB32" i="1"/>
  <c r="Z36" i="1"/>
  <c r="J38" i="1"/>
  <c r="J45" i="1"/>
  <c r="N46" i="1"/>
  <c r="Z11" i="1"/>
  <c r="AH13" i="1"/>
  <c r="AL11" i="1"/>
  <c r="H13" i="1"/>
  <c r="J13" i="1" s="1"/>
  <c r="X13" i="1"/>
  <c r="Z13" i="1" s="1"/>
  <c r="R19" i="1"/>
  <c r="AS23" i="1"/>
  <c r="AS29" i="1" s="1"/>
  <c r="AS64" i="1" s="1"/>
  <c r="AS65" i="1" s="1"/>
  <c r="J21" i="1"/>
  <c r="N26" i="1"/>
  <c r="AO28" i="1"/>
  <c r="AO29" i="1" s="1"/>
  <c r="I43" i="1"/>
  <c r="Y43" i="1"/>
  <c r="J33" i="1"/>
  <c r="R35" i="1"/>
  <c r="J37" i="1"/>
  <c r="N39" i="1"/>
  <c r="T39" i="1"/>
  <c r="V39" i="1" s="1"/>
  <c r="J40" i="1"/>
  <c r="T41" i="1"/>
  <c r="V41" i="1" s="1"/>
  <c r="AG53" i="1"/>
  <c r="AW53" i="1"/>
  <c r="N51" i="1"/>
  <c r="AC57" i="1"/>
  <c r="L61" i="1"/>
  <c r="V59" i="1"/>
  <c r="J23" i="1"/>
  <c r="H29" i="1"/>
  <c r="Z39" i="1"/>
  <c r="AB39" i="1"/>
  <c r="AT11" i="1"/>
  <c r="AR13" i="1"/>
  <c r="AT13" i="1" s="1"/>
  <c r="AD32" i="1"/>
  <c r="AF32" i="1"/>
  <c r="R18" i="1"/>
  <c r="P23" i="1"/>
  <c r="D29" i="1"/>
  <c r="F23" i="1"/>
  <c r="V25" i="1"/>
  <c r="Q61" i="1"/>
  <c r="R59" i="1"/>
  <c r="AH11" i="1"/>
  <c r="Q23" i="1"/>
  <c r="Q29" i="1" s="1"/>
  <c r="J51" i="1"/>
  <c r="T51" i="1"/>
  <c r="V51" i="1" s="1"/>
  <c r="V18" i="1"/>
  <c r="AG23" i="1"/>
  <c r="AG29" i="1" s="1"/>
  <c r="AW23" i="1"/>
  <c r="AW29" i="1" s="1"/>
  <c r="L28" i="1"/>
  <c r="N28" i="1" s="1"/>
  <c r="AL26" i="1"/>
  <c r="AR26" i="1"/>
  <c r="AT26" i="1" s="1"/>
  <c r="AC28" i="1"/>
  <c r="AC29" i="1" s="1"/>
  <c r="AD38" i="1"/>
  <c r="AF38" i="1"/>
  <c r="V45" i="1"/>
  <c r="Z45" i="1"/>
  <c r="AB45" i="1"/>
  <c r="J48" i="1"/>
  <c r="I53" i="1"/>
  <c r="AB13" i="1"/>
  <c r="AD13" i="1" s="1"/>
  <c r="AD11" i="1"/>
  <c r="AD35" i="1"/>
  <c r="AF35" i="1"/>
  <c r="Z18" i="1"/>
  <c r="AF20" i="1"/>
  <c r="AF28" i="1"/>
  <c r="AH28" i="1" s="1"/>
  <c r="AJ25" i="1"/>
  <c r="AH25" i="1"/>
  <c r="Z34" i="1"/>
  <c r="AB34" i="1"/>
  <c r="R11" i="1"/>
  <c r="F13" i="1"/>
  <c r="AB19" i="1"/>
  <c r="AV26" i="1"/>
  <c r="AX26" i="1" s="1"/>
  <c r="AP26" i="1"/>
  <c r="AD46" i="1"/>
  <c r="AF46" i="1"/>
  <c r="U43" i="1"/>
  <c r="V33" i="1"/>
  <c r="T36" i="1"/>
  <c r="V36" i="1" s="1"/>
  <c r="J36" i="1"/>
  <c r="J49" i="1"/>
  <c r="T49" i="1"/>
  <c r="V49" i="1" s="1"/>
  <c r="E23" i="1"/>
  <c r="F18" i="1"/>
  <c r="J25" i="1"/>
  <c r="N11" i="1"/>
  <c r="L13" i="1"/>
  <c r="N13" i="1" s="1"/>
  <c r="AK65" i="1"/>
  <c r="AL13" i="1"/>
  <c r="U23" i="1"/>
  <c r="U29" i="1" s="1"/>
  <c r="N21" i="1"/>
  <c r="AB21" i="1"/>
  <c r="AD33" i="1"/>
  <c r="AF33" i="1"/>
  <c r="AB37" i="1"/>
  <c r="Z37" i="1"/>
  <c r="X31" i="1"/>
  <c r="L43" i="1"/>
  <c r="N31" i="1"/>
  <c r="N40" i="1"/>
  <c r="X40" i="1"/>
  <c r="AJ52" i="1"/>
  <c r="AH52" i="1"/>
  <c r="P53" i="1"/>
  <c r="J19" i="1"/>
  <c r="T19" i="1"/>
  <c r="V19" i="1" s="1"/>
  <c r="L29" i="1"/>
  <c r="N41" i="1"/>
  <c r="X41" i="1"/>
  <c r="H43" i="1"/>
  <c r="AS43" i="1"/>
  <c r="T26" i="1"/>
  <c r="E28" i="1"/>
  <c r="F28" i="1" s="1"/>
  <c r="P28" i="1"/>
  <c r="R28" i="1" s="1"/>
  <c r="AG43" i="1"/>
  <c r="N32" i="1"/>
  <c r="Z35" i="1"/>
  <c r="T37" i="1"/>
  <c r="V37" i="1" s="1"/>
  <c r="N38" i="1"/>
  <c r="V40" i="1"/>
  <c r="E53" i="1"/>
  <c r="R61" i="1"/>
  <c r="T34" i="1"/>
  <c r="V34" i="1" s="1"/>
  <c r="F53" i="1"/>
  <c r="AF59" i="1"/>
  <c r="AB28" i="1"/>
  <c r="AD28" i="1" s="1"/>
  <c r="V31" i="1"/>
  <c r="N35" i="1"/>
  <c r="AF36" i="1"/>
  <c r="L53" i="1"/>
  <c r="N53" i="1" s="1"/>
  <c r="V48" i="1"/>
  <c r="AB48" i="1"/>
  <c r="AD59" i="1"/>
  <c r="T61" i="1"/>
  <c r="M43" i="1"/>
  <c r="AR42" i="1"/>
  <c r="AT42" i="1" s="1"/>
  <c r="AL42" i="1"/>
  <c r="I57" i="1"/>
  <c r="J55" i="1"/>
  <c r="T21" i="1"/>
  <c r="V21" i="1" s="1"/>
  <c r="AO43" i="1"/>
  <c r="AN42" i="1"/>
  <c r="R45" i="1"/>
  <c r="Q53" i="1"/>
  <c r="X47" i="1"/>
  <c r="X53" i="1" s="1"/>
  <c r="Z53" i="1" s="1"/>
  <c r="N50" i="1"/>
  <c r="X50" i="1"/>
  <c r="N55" i="1"/>
  <c r="X55" i="1"/>
  <c r="L57" i="1"/>
  <c r="N57" i="1" s="1"/>
  <c r="Z60" i="1"/>
  <c r="AB60" i="1"/>
  <c r="AB61" i="1" s="1"/>
  <c r="AD61" i="1" s="1"/>
  <c r="E43" i="1"/>
  <c r="F43" i="1" s="1"/>
  <c r="R31" i="1"/>
  <c r="P43" i="1"/>
  <c r="R43" i="1" s="1"/>
  <c r="AC43" i="1"/>
  <c r="N36" i="1"/>
  <c r="U53" i="1"/>
  <c r="AO53" i="1"/>
  <c r="R48" i="1"/>
  <c r="X49" i="1"/>
  <c r="H57" i="1"/>
  <c r="J57" i="1" s="1"/>
  <c r="J56" i="1"/>
  <c r="T56" i="1"/>
  <c r="V56" i="1" s="1"/>
  <c r="U61" i="1"/>
  <c r="N45" i="1"/>
  <c r="J59" i="1"/>
  <c r="M61" i="1"/>
  <c r="N61" i="1" s="1"/>
  <c r="X61" i="1"/>
  <c r="Z61" i="1" s="1"/>
  <c r="H53" i="1"/>
  <c r="E57" i="1"/>
  <c r="F57" i="1" s="1"/>
  <c r="P57" i="1"/>
  <c r="R57" i="1" s="1"/>
  <c r="X51" i="1"/>
  <c r="X56" i="1"/>
  <c r="M64" i="1" l="1"/>
  <c r="M65" i="1" s="1"/>
  <c r="AF18" i="1"/>
  <c r="Z28" i="1"/>
  <c r="T43" i="1"/>
  <c r="V43" i="1" s="1"/>
  <c r="U64" i="1"/>
  <c r="U65" i="1" s="1"/>
  <c r="J43" i="1"/>
  <c r="AC64" i="1"/>
  <c r="AC65" i="1" s="1"/>
  <c r="AW64" i="1"/>
  <c r="AW65" i="1" s="1"/>
  <c r="T57" i="1"/>
  <c r="V57" i="1" s="1"/>
  <c r="AO64" i="1"/>
  <c r="AO65" i="1" s="1"/>
  <c r="I29" i="1"/>
  <c r="X23" i="1"/>
  <c r="Z23" i="1" s="1"/>
  <c r="AF37" i="1"/>
  <c r="AD37" i="1"/>
  <c r="AH46" i="1"/>
  <c r="AJ46" i="1"/>
  <c r="V61" i="1"/>
  <c r="AD48" i="1"/>
  <c r="AF48" i="1"/>
  <c r="T28" i="1"/>
  <c r="V28" i="1" s="1"/>
  <c r="V26" i="1"/>
  <c r="AF21" i="1"/>
  <c r="AD21" i="1"/>
  <c r="AF19" i="1"/>
  <c r="AD19" i="1"/>
  <c r="T53" i="1"/>
  <c r="V53" i="1" s="1"/>
  <c r="AG64" i="1"/>
  <c r="AG65" i="1" s="1"/>
  <c r="AJ32" i="1"/>
  <c r="AH32" i="1"/>
  <c r="AF60" i="1"/>
  <c r="AD60" i="1"/>
  <c r="AH35" i="1"/>
  <c r="AJ35" i="1"/>
  <c r="H64" i="1"/>
  <c r="J29" i="1"/>
  <c r="D64" i="1"/>
  <c r="AB51" i="1"/>
  <c r="Z51" i="1"/>
  <c r="L64" i="1"/>
  <c r="N64" i="1" s="1"/>
  <c r="N29" i="1"/>
  <c r="J53" i="1"/>
  <c r="AB50" i="1"/>
  <c r="Z50" i="1"/>
  <c r="R53" i="1"/>
  <c r="N43" i="1"/>
  <c r="AH18" i="1"/>
  <c r="AJ18" i="1"/>
  <c r="AJ20" i="1"/>
  <c r="AH20" i="1"/>
  <c r="AB23" i="1"/>
  <c r="AJ38" i="1"/>
  <c r="AH38" i="1"/>
  <c r="T23" i="1"/>
  <c r="X43" i="1"/>
  <c r="Z43" i="1" s="1"/>
  <c r="Z31" i="1"/>
  <c r="AB31" i="1"/>
  <c r="AB49" i="1"/>
  <c r="Z49" i="1"/>
  <c r="Z47" i="1"/>
  <c r="AB47" i="1"/>
  <c r="AJ36" i="1"/>
  <c r="AH36" i="1"/>
  <c r="AB41" i="1"/>
  <c r="Z41" i="1"/>
  <c r="AL52" i="1"/>
  <c r="AR52" i="1"/>
  <c r="AT52" i="1" s="1"/>
  <c r="AN52" i="1"/>
  <c r="I64" i="1"/>
  <c r="I65" i="1" s="1"/>
  <c r="E29" i="1"/>
  <c r="E64" i="1" s="1"/>
  <c r="E65" i="1" s="1"/>
  <c r="F66" i="1" s="1"/>
  <c r="J66" i="1" s="1"/>
  <c r="N66" i="1" s="1"/>
  <c r="R66" i="1" s="1"/>
  <c r="V66" i="1" s="1"/>
  <c r="Z66" i="1" s="1"/>
  <c r="AD66" i="1" s="1"/>
  <c r="AH66" i="1" s="1"/>
  <c r="AL66" i="1" s="1"/>
  <c r="AP66" i="1" s="1"/>
  <c r="AT66" i="1" s="1"/>
  <c r="AX66" i="1" s="1"/>
  <c r="AF34" i="1"/>
  <c r="AD34" i="1"/>
  <c r="AD45" i="1"/>
  <c r="AF45" i="1"/>
  <c r="AB56" i="1"/>
  <c r="Z56" i="1"/>
  <c r="AJ33" i="1"/>
  <c r="AH33" i="1"/>
  <c r="AF39" i="1"/>
  <c r="AD39" i="1"/>
  <c r="AV42" i="1"/>
  <c r="AX42" i="1" s="1"/>
  <c r="AP42" i="1"/>
  <c r="AB40" i="1"/>
  <c r="Z40" i="1"/>
  <c r="Q64" i="1"/>
  <c r="Q65" i="1" s="1"/>
  <c r="P29" i="1"/>
  <c r="R23" i="1"/>
  <c r="AB55" i="1"/>
  <c r="Z55" i="1"/>
  <c r="X57" i="1"/>
  <c r="Z57" i="1" s="1"/>
  <c r="AJ59" i="1"/>
  <c r="AH59" i="1"/>
  <c r="AF61" i="1"/>
  <c r="AH61" i="1" s="1"/>
  <c r="AJ28" i="1"/>
  <c r="AL28" i="1" s="1"/>
  <c r="AN25" i="1"/>
  <c r="AL25" i="1"/>
  <c r="AR25" i="1"/>
  <c r="AB53" i="1" l="1"/>
  <c r="AD53" i="1" s="1"/>
  <c r="X29" i="1"/>
  <c r="AL46" i="1"/>
  <c r="AR46" i="1"/>
  <c r="AT46" i="1" s="1"/>
  <c r="AN46" i="1"/>
  <c r="AD40" i="1"/>
  <c r="AF40" i="1"/>
  <c r="AR28" i="1"/>
  <c r="AT28" i="1" s="1"/>
  <c r="AT25" i="1"/>
  <c r="AF49" i="1"/>
  <c r="AD49" i="1"/>
  <c r="AF50" i="1"/>
  <c r="AD50" i="1"/>
  <c r="AH37" i="1"/>
  <c r="AJ37" i="1"/>
  <c r="AB57" i="1"/>
  <c r="AD57" i="1" s="1"/>
  <c r="AF55" i="1"/>
  <c r="AD55" i="1"/>
  <c r="AF31" i="1"/>
  <c r="AB43" i="1"/>
  <c r="AD43" i="1" s="1"/>
  <c r="AD31" i="1"/>
  <c r="AR20" i="1"/>
  <c r="AT20" i="1" s="1"/>
  <c r="AN20" i="1"/>
  <c r="AL20" i="1"/>
  <c r="F64" i="1"/>
  <c r="AR32" i="1"/>
  <c r="AT32" i="1" s="1"/>
  <c r="AN32" i="1"/>
  <c r="AL32" i="1"/>
  <c r="AJ19" i="1"/>
  <c r="AH19" i="1"/>
  <c r="AR59" i="1"/>
  <c r="AN59" i="1"/>
  <c r="AL59" i="1"/>
  <c r="AV52" i="1"/>
  <c r="AX52" i="1" s="1"/>
  <c r="AP52" i="1"/>
  <c r="AR38" i="1"/>
  <c r="AT38" i="1" s="1"/>
  <c r="AN38" i="1"/>
  <c r="AL38" i="1"/>
  <c r="F29" i="1"/>
  <c r="AV25" i="1"/>
  <c r="AN28" i="1"/>
  <c r="AP28" i="1" s="1"/>
  <c r="AP25" i="1"/>
  <c r="AJ39" i="1"/>
  <c r="AH39" i="1"/>
  <c r="AF41" i="1"/>
  <c r="AD41" i="1"/>
  <c r="AR18" i="1"/>
  <c r="AN18" i="1"/>
  <c r="AL18" i="1"/>
  <c r="AJ23" i="1"/>
  <c r="X64" i="1"/>
  <c r="Z64" i="1" s="1"/>
  <c r="Z29" i="1"/>
  <c r="AH48" i="1"/>
  <c r="AJ48" i="1"/>
  <c r="T29" i="1"/>
  <c r="V23" i="1"/>
  <c r="AF47" i="1"/>
  <c r="AD47" i="1"/>
  <c r="P64" i="1"/>
  <c r="R64" i="1" s="1"/>
  <c r="R29" i="1"/>
  <c r="AJ34" i="1"/>
  <c r="AH34" i="1"/>
  <c r="AF23" i="1"/>
  <c r="J64" i="1"/>
  <c r="AN33" i="1"/>
  <c r="AL33" i="1"/>
  <c r="AR33" i="1"/>
  <c r="AT33" i="1" s="1"/>
  <c r="AL36" i="1"/>
  <c r="AR36" i="1"/>
  <c r="AT36" i="1" s="1"/>
  <c r="AN36" i="1"/>
  <c r="AN35" i="1"/>
  <c r="AR35" i="1"/>
  <c r="AT35" i="1" s="1"/>
  <c r="AL35" i="1"/>
  <c r="AF56" i="1"/>
  <c r="AD56" i="1"/>
  <c r="AJ45" i="1"/>
  <c r="AH45" i="1"/>
  <c r="AB29" i="1"/>
  <c r="AD23" i="1"/>
  <c r="AF51" i="1"/>
  <c r="AD51" i="1"/>
  <c r="AH60" i="1"/>
  <c r="AJ60" i="1"/>
  <c r="AJ61" i="1" s="1"/>
  <c r="AL61" i="1" s="1"/>
  <c r="AJ21" i="1"/>
  <c r="AH21" i="1"/>
  <c r="AB64" i="1" l="1"/>
  <c r="AD64" i="1" s="1"/>
  <c r="AD29" i="1"/>
  <c r="AL39" i="1"/>
  <c r="AN39" i="1"/>
  <c r="AR39" i="1"/>
  <c r="AT39" i="1" s="1"/>
  <c r="AJ56" i="1"/>
  <c r="AH56" i="1"/>
  <c r="AJ29" i="1"/>
  <c r="AL23" i="1"/>
  <c r="AP32" i="1"/>
  <c r="AV32" i="1"/>
  <c r="AX32" i="1" s="1"/>
  <c r="AJ51" i="1"/>
  <c r="AH51" i="1"/>
  <c r="AP33" i="1"/>
  <c r="AV33" i="1"/>
  <c r="AX33" i="1" s="1"/>
  <c r="AJ47" i="1"/>
  <c r="AH47" i="1"/>
  <c r="AJ49" i="1"/>
  <c r="AH49" i="1"/>
  <c r="AJ50" i="1"/>
  <c r="AH50" i="1"/>
  <c r="AH31" i="1"/>
  <c r="AJ31" i="1"/>
  <c r="AF43" i="1"/>
  <c r="AH43" i="1" s="1"/>
  <c r="AP18" i="1"/>
  <c r="AV18" i="1"/>
  <c r="AX25" i="1"/>
  <c r="AV28" i="1"/>
  <c r="AX28" i="1" s="1"/>
  <c r="AV59" i="1"/>
  <c r="AP59" i="1"/>
  <c r="AJ55" i="1"/>
  <c r="AH55" i="1"/>
  <c r="AF57" i="1"/>
  <c r="AH57" i="1" s="1"/>
  <c r="AV35" i="1"/>
  <c r="AX35" i="1" s="1"/>
  <c r="AP35" i="1"/>
  <c r="T64" i="1"/>
  <c r="V64" i="1" s="1"/>
  <c r="V29" i="1"/>
  <c r="AT59" i="1"/>
  <c r="AR61" i="1"/>
  <c r="AT61" i="1" s="1"/>
  <c r="AV36" i="1"/>
  <c r="AX36" i="1" s="1"/>
  <c r="AP36" i="1"/>
  <c r="AR48" i="1"/>
  <c r="AT48" i="1" s="1"/>
  <c r="AN48" i="1"/>
  <c r="AL48" i="1"/>
  <c r="AL37" i="1"/>
  <c r="AR37" i="1"/>
  <c r="AT37" i="1" s="1"/>
  <c r="AN37" i="1"/>
  <c r="AJ40" i="1"/>
  <c r="AH40" i="1"/>
  <c r="AN21" i="1"/>
  <c r="AL21" i="1"/>
  <c r="AR21" i="1"/>
  <c r="AT21" i="1" s="1"/>
  <c r="AN45" i="1"/>
  <c r="AR45" i="1"/>
  <c r="AL45" i="1"/>
  <c r="AL34" i="1"/>
  <c r="AN34" i="1"/>
  <c r="AR34" i="1"/>
  <c r="AT34" i="1" s="1"/>
  <c r="AJ41" i="1"/>
  <c r="AH41" i="1"/>
  <c r="AP38" i="1"/>
  <c r="AV38" i="1"/>
  <c r="AX38" i="1" s="1"/>
  <c r="AF29" i="1"/>
  <c r="AH23" i="1"/>
  <c r="AT18" i="1"/>
  <c r="AP20" i="1"/>
  <c r="AV20" i="1"/>
  <c r="AX20" i="1" s="1"/>
  <c r="AR60" i="1"/>
  <c r="AT60" i="1" s="1"/>
  <c r="AN60" i="1"/>
  <c r="AN61" i="1" s="1"/>
  <c r="AP61" i="1" s="1"/>
  <c r="AL60" i="1"/>
  <c r="AF53" i="1"/>
  <c r="AH53" i="1" s="1"/>
  <c r="AN19" i="1"/>
  <c r="AR19" i="1"/>
  <c r="AT19" i="1" s="1"/>
  <c r="AL19" i="1"/>
  <c r="AV46" i="1"/>
  <c r="AX46" i="1" s="1"/>
  <c r="AP46" i="1"/>
  <c r="AJ53" i="1" l="1"/>
  <c r="AL53" i="1" s="1"/>
  <c r="AN23" i="1"/>
  <c r="AP23" i="1"/>
  <c r="AN29" i="1"/>
  <c r="AR23" i="1"/>
  <c r="AP21" i="1"/>
  <c r="AV21" i="1"/>
  <c r="AX21" i="1" s="1"/>
  <c r="AN50" i="1"/>
  <c r="AL50" i="1"/>
  <c r="AR50" i="1"/>
  <c r="AT50" i="1" s="1"/>
  <c r="AR51" i="1"/>
  <c r="AT51" i="1" s="1"/>
  <c r="AL51" i="1"/>
  <c r="AN51" i="1"/>
  <c r="AX18" i="1"/>
  <c r="AV23" i="1"/>
  <c r="AF64" i="1"/>
  <c r="AH64" i="1" s="1"/>
  <c r="AH29" i="1"/>
  <c r="AP60" i="1"/>
  <c r="AV60" i="1"/>
  <c r="AX60" i="1" s="1"/>
  <c r="AT45" i="1"/>
  <c r="AV37" i="1"/>
  <c r="AX37" i="1" s="1"/>
  <c r="AP37" i="1"/>
  <c r="AN55" i="1"/>
  <c r="AL55" i="1"/>
  <c r="AJ57" i="1"/>
  <c r="AL57" i="1" s="1"/>
  <c r="AR55" i="1"/>
  <c r="AR47" i="1"/>
  <c r="AT47" i="1" s="1"/>
  <c r="AN47" i="1"/>
  <c r="AN53" i="1" s="1"/>
  <c r="AP53" i="1" s="1"/>
  <c r="AL47" i="1"/>
  <c r="AL29" i="1"/>
  <c r="AV48" i="1"/>
  <c r="AX48" i="1" s="1"/>
  <c r="AP48" i="1"/>
  <c r="AP19" i="1"/>
  <c r="AV19" i="1"/>
  <c r="AX19" i="1" s="1"/>
  <c r="AV34" i="1"/>
  <c r="AX34" i="1" s="1"/>
  <c r="AP34" i="1"/>
  <c r="AP39" i="1"/>
  <c r="AV39" i="1"/>
  <c r="AX39" i="1" s="1"/>
  <c r="AR40" i="1"/>
  <c r="AT40" i="1" s="1"/>
  <c r="AL40" i="1"/>
  <c r="AN40" i="1"/>
  <c r="AR49" i="1"/>
  <c r="AT49" i="1" s="1"/>
  <c r="AN49" i="1"/>
  <c r="AL49" i="1"/>
  <c r="AV45" i="1"/>
  <c r="AP45" i="1"/>
  <c r="AX59" i="1"/>
  <c r="AN31" i="1"/>
  <c r="AL31" i="1"/>
  <c r="AJ43" i="1"/>
  <c r="AL43" i="1" s="1"/>
  <c r="AR31" i="1"/>
  <c r="AN41" i="1"/>
  <c r="AL41" i="1"/>
  <c r="AR41" i="1"/>
  <c r="AT41" i="1" s="1"/>
  <c r="AR56" i="1"/>
  <c r="AT56" i="1" s="1"/>
  <c r="AL56" i="1"/>
  <c r="AN56" i="1"/>
  <c r="AR43" i="1" l="1"/>
  <c r="AT43" i="1" s="1"/>
  <c r="AT31" i="1"/>
  <c r="AV61" i="1"/>
  <c r="AX61" i="1" s="1"/>
  <c r="AV40" i="1"/>
  <c r="AX40" i="1" s="1"/>
  <c r="AP40" i="1"/>
  <c r="AT55" i="1"/>
  <c r="AR57" i="1"/>
  <c r="AT57" i="1" s="1"/>
  <c r="AP41" i="1"/>
  <c r="AV41" i="1"/>
  <c r="AX41" i="1" s="1"/>
  <c r="AX45" i="1"/>
  <c r="AJ64" i="1"/>
  <c r="AL64" i="1" s="1"/>
  <c r="AN57" i="1"/>
  <c r="AP57" i="1" s="1"/>
  <c r="AV55" i="1"/>
  <c r="AP55" i="1"/>
  <c r="AV50" i="1"/>
  <c r="AX50" i="1" s="1"/>
  <c r="AP50" i="1"/>
  <c r="AV29" i="1"/>
  <c r="AX23" i="1"/>
  <c r="AP56" i="1"/>
  <c r="AV56" i="1"/>
  <c r="AX56" i="1" s="1"/>
  <c r="AP49" i="1"/>
  <c r="AV49" i="1"/>
  <c r="AX49" i="1" s="1"/>
  <c r="AV47" i="1"/>
  <c r="AX47" i="1" s="1"/>
  <c r="AP47" i="1"/>
  <c r="AP51" i="1"/>
  <c r="AV51" i="1"/>
  <c r="AX51" i="1" s="1"/>
  <c r="AR29" i="1"/>
  <c r="AT23" i="1"/>
  <c r="AN43" i="1"/>
  <c r="AP43" i="1" s="1"/>
  <c r="AP31" i="1"/>
  <c r="AV31" i="1"/>
  <c r="AR53" i="1"/>
  <c r="AT53" i="1" s="1"/>
  <c r="AP29" i="1"/>
  <c r="AR64" i="1" l="1"/>
  <c r="AT64" i="1" s="1"/>
  <c r="AT29" i="1"/>
  <c r="AX31" i="1"/>
  <c r="AV43" i="1"/>
  <c r="AX43" i="1" s="1"/>
  <c r="AX55" i="1"/>
  <c r="AV57" i="1"/>
  <c r="AX57" i="1" s="1"/>
  <c r="AV53" i="1"/>
  <c r="AX53" i="1" s="1"/>
  <c r="AN64" i="1"/>
  <c r="AP64" i="1" s="1"/>
  <c r="AX29" i="1"/>
  <c r="AV64" i="1" l="1"/>
  <c r="AX64" i="1" s="1"/>
</calcChain>
</file>

<file path=xl/sharedStrings.xml><?xml version="1.0" encoding="utf-8"?>
<sst xmlns="http://schemas.openxmlformats.org/spreadsheetml/2006/main" count="299" uniqueCount="80">
  <si>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</si>
  <si>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</si>
  <si>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</si>
  <si>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</si>
  <si>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</si>
  <si>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</si>
  <si>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</si>
  <si>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</si>
  <si>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</si>
  <si>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</si>
  <si>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</si>
  <si>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</si>
  <si>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DEMONSTRATIVO DE RECEITAS</t>
  </si>
  <si>
    <t>ORÇADO</t>
  </si>
  <si>
    <t>REALIZADA</t>
  </si>
  <si>
    <t xml:space="preserve">VARIAÇÃO </t>
  </si>
  <si>
    <t>VARIAÇÃO</t>
  </si>
  <si>
    <t xml:space="preserve"> REALIZADA</t>
  </si>
  <si>
    <t>ORÇADA</t>
  </si>
  <si>
    <t>Receitas Ordinárias</t>
  </si>
  <si>
    <t>Mensalidades do mês recebidas</t>
  </si>
  <si>
    <t>Receitas Extraordinnárias</t>
  </si>
  <si>
    <t>Total</t>
  </si>
  <si>
    <t>DEMONSTRATIVO DE DESPESAS</t>
  </si>
  <si>
    <t>DESPESAS COM PESSOAL E ENCARGOS</t>
  </si>
  <si>
    <t>Folha de Pagamento  (Segurança, num total de 15 mensalistas)</t>
  </si>
  <si>
    <t xml:space="preserve">Vales </t>
  </si>
  <si>
    <t>Cesta Básica</t>
  </si>
  <si>
    <t xml:space="preserve">Férias </t>
  </si>
  <si>
    <t>Custo demissão de funcionário</t>
  </si>
  <si>
    <t>SUB TOTAL</t>
  </si>
  <si>
    <t>Acerto Passivo Trabalhista</t>
  </si>
  <si>
    <t xml:space="preserve">Encargos Sociais (FGTS, PIS e DARFs) </t>
  </si>
  <si>
    <t>Pagamento INSS e dívida parcelada junto ao INSS</t>
  </si>
  <si>
    <t>TOTAL GERAL COM PESSOAL</t>
  </si>
  <si>
    <t>DESPESAS ADMINISTRATIVAS</t>
  </si>
  <si>
    <t>Telefonia (Vivo e Oi) - inclui a locação de 1 micro</t>
  </si>
  <si>
    <t>Energia Elétrica</t>
  </si>
  <si>
    <t>Contador</t>
  </si>
  <si>
    <t>Gasolina para motos e viagens</t>
  </si>
  <si>
    <t>Diesel para Patrol</t>
  </si>
  <si>
    <t>Mat. Escritório, Xerox, Cartório, Registro Cart.</t>
  </si>
  <si>
    <t>Despesas com coleta de lixo (inclui serviço terceirizado)</t>
  </si>
  <si>
    <t>Sacos de Lixo para a coleta do lixo</t>
  </si>
  <si>
    <t>Custo Bancário (taxas de cobrança, custo de boletos, taxas adminstrativas)</t>
  </si>
  <si>
    <t>Despesas de Regularização - REURB-E</t>
  </si>
  <si>
    <t>Placas de Sinalizações</t>
  </si>
  <si>
    <t>SUBTOTAL</t>
  </si>
  <si>
    <t>DESPESAS DE MANUTENÇÃO</t>
  </si>
  <si>
    <t xml:space="preserve">VAIRAÇÃO </t>
  </si>
  <si>
    <t>Manutenção Motos (total de 4 motos)</t>
  </si>
  <si>
    <t>Manutenção Patrol</t>
  </si>
  <si>
    <t>Manutenção Guarita Passarela</t>
  </si>
  <si>
    <t>Manutenção Ponte Amarela</t>
  </si>
  <si>
    <t>Manutenção Passarela Bittencourt</t>
  </si>
  <si>
    <t>Manuteção da Portaria (Mat Limpeza, Gás, Cancelas e Instalações, lâmpadas,etc)</t>
  </si>
  <si>
    <t>Manutenção da rede de água</t>
  </si>
  <si>
    <t>Material de Limpeza em geral</t>
  </si>
  <si>
    <t>DESPESAS COM SEGURANÇA PATRIMONIAL</t>
  </si>
  <si>
    <t>REALIAZADA</t>
  </si>
  <si>
    <t>Uniformes</t>
  </si>
  <si>
    <t>Manutenção Sistema de Comunicação</t>
  </si>
  <si>
    <t>DESPESAS COM MANUTENÇÃO E MELHORIA ESTRADAS</t>
  </si>
  <si>
    <t>Manutenção Estradas (Leito Carroçável)</t>
  </si>
  <si>
    <t>Manutenção Estradas Limpeza das Margens</t>
  </si>
  <si>
    <t>TOTAL GERAL DO MÊS</t>
  </si>
  <si>
    <t>RESULTADO BALANÇO (RECEITA - DESPESA)</t>
  </si>
  <si>
    <t>RESULTADO  ACUMULADO NO BALANCETE*</t>
  </si>
  <si>
    <t>SALDO DE CAIXA**</t>
  </si>
  <si>
    <t>FRVEREIRO</t>
  </si>
  <si>
    <t>SET</t>
  </si>
  <si>
    <t>OUT</t>
  </si>
  <si>
    <t>NOV</t>
  </si>
  <si>
    <t>DEZ</t>
  </si>
  <si>
    <t>* - O RESULTADO MUITO POSITIVO DE NOVEMBRO É POR CAUSA DO RECEBIMENTO DA PRIMEIRA PARCELA DO 13º E O VALOR DA FOLHA DE PAGAMENTO DE DEZEMBRO INCLUI O PAGAMENTO DO 13º</t>
  </si>
  <si>
    <t xml:space="preserve">** - SALDO DE CAIXA SE REFERE À MOVIMENTAÇÃO FINANCEIRA REALIZADA AO LONGO DE CADA MÊS. </t>
  </si>
  <si>
    <t>OBS:</t>
  </si>
  <si>
    <t xml:space="preserve">1 - A receita realizada é o total dos boletos recebidos no mês. </t>
  </si>
  <si>
    <t xml:space="preserve">2 - O boletos emitidos no mês é um valor maior que o realizado. </t>
  </si>
  <si>
    <t xml:space="preserve">3 - A diferença que existe entre Boletos Emitidos e Recebidos significa pessoas que não pagaram. Portanto, estariam inadimplentes.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</si>
</sst>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theme="8" tint="-0.249977111117893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0" applyFont="1"/>
    <xf numFmtId="164" fontId="2" fillId="0" borderId="0" xfId="1" applyFont="1"/>
    <xf numFmtId="164" fontId="2" fillId="0" borderId="0" xfId="1" applyFont="1" applyFill="1"/>
    <xf numFmtId="43" fontId="2" fillId="0" borderId="0" xfId="0" applyNumberFormat="1" applyFont="1"/>
    <xf numFmtId="0" fontId="2" fillId="2" borderId="0" xfId="0" applyFont="1" applyFill="1"/>
    <xf numFmtId="0" fontId="2" fillId="0" borderId="1" xfId="0" applyFont="1" applyBorder="1"/>
    <xf numFmtId="17" fontId="3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2" borderId="2" xfId="0" applyFont="1" applyFill="1" applyBorder="1"/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2" borderId="2" xfId="0" applyFont="1" applyFill="1" applyBorder="1"/>
    <xf numFmtId="164" fontId="2" fillId="0" borderId="1" xfId="1" applyFont="1" applyBorder="1"/>
    <xf numFmtId="164" fontId="3" fillId="0" borderId="2" xfId="1" applyFont="1" applyBorder="1" applyAlignment="1">
      <alignment horizontal="center" vertical="center"/>
    </xf>
    <xf numFmtId="164" fontId="2" fillId="0" borderId="3" xfId="1" applyFont="1" applyBorder="1"/>
    <xf numFmtId="164" fontId="2" fillId="0" borderId="2" xfId="1" applyFont="1" applyFill="1" applyBorder="1"/>
    <xf numFmtId="0" fontId="0" fillId="2" borderId="0" xfId="0" applyFill="1"/>
    <xf numFmtId="164" fontId="2" fillId="0" borderId="2" xfId="1" applyFont="1" applyBorder="1"/>
    <xf numFmtId="164" fontId="2" fillId="2" borderId="2" xfId="1" applyFont="1" applyFill="1" applyBorder="1"/>
    <xf numFmtId="0" fontId="0" fillId="3" borderId="0" xfId="0" applyFill="1"/>
    <xf numFmtId="0" fontId="2" fillId="3" borderId="0" xfId="0" applyFont="1" applyFill="1"/>
    <xf numFmtId="164" fontId="2" fillId="3" borderId="0" xfId="1" applyFont="1" applyFill="1"/>
    <xf numFmtId="164" fontId="2" fillId="2" borderId="0" xfId="1" applyFont="1" applyFill="1"/>
    <xf numFmtId="0" fontId="3" fillId="4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4" borderId="4" xfId="1" applyFont="1" applyFill="1" applyBorder="1" applyAlignment="1">
      <alignment horizontal="center" vertical="center" wrapText="1"/>
    </xf>
    <xf numFmtId="164" fontId="3" fillId="2" borderId="4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2" fillId="0" borderId="4" xfId="1" applyFont="1" applyBorder="1"/>
    <xf numFmtId="0" fontId="2" fillId="2" borderId="4" xfId="0" applyFont="1" applyFill="1" applyBorder="1"/>
    <xf numFmtId="164" fontId="2" fillId="2" borderId="4" xfId="1" applyFont="1" applyFill="1" applyBorder="1"/>
    <xf numFmtId="0" fontId="3" fillId="4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164" fontId="3" fillId="4" borderId="4" xfId="1" applyFont="1" applyFill="1" applyBorder="1" applyAlignment="1">
      <alignment horizontal="left"/>
    </xf>
    <xf numFmtId="164" fontId="2" fillId="4" borderId="4" xfId="1" applyFont="1" applyFill="1" applyBorder="1"/>
    <xf numFmtId="164" fontId="2" fillId="4" borderId="5" xfId="1" applyFont="1" applyFill="1" applyBorder="1"/>
    <xf numFmtId="164" fontId="2" fillId="2" borderId="5" xfId="1" applyFont="1" applyFill="1" applyBorder="1"/>
    <xf numFmtId="0" fontId="2" fillId="0" borderId="4" xfId="0" applyFont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164" fontId="2" fillId="0" borderId="6" xfId="1" applyFont="1" applyBorder="1" applyAlignment="1">
      <alignment horizontal="right"/>
    </xf>
    <xf numFmtId="164" fontId="2" fillId="0" borderId="6" xfId="1" applyFont="1" applyBorder="1"/>
    <xf numFmtId="164" fontId="4" fillId="0" borderId="5" xfId="1" applyFont="1" applyBorder="1"/>
    <xf numFmtId="164" fontId="4" fillId="2" borderId="7" xfId="1" applyFont="1" applyFill="1" applyBorder="1"/>
    <xf numFmtId="164" fontId="5" fillId="0" borderId="5" xfId="1" applyFont="1" applyBorder="1"/>
    <xf numFmtId="164" fontId="6" fillId="2" borderId="7" xfId="1" applyFont="1" applyFill="1" applyBorder="1"/>
    <xf numFmtId="43" fontId="0" fillId="2" borderId="0" xfId="0" applyNumberFormat="1" applyFill="1"/>
    <xf numFmtId="2" fontId="4" fillId="0" borderId="5" xfId="1" applyNumberFormat="1" applyFont="1" applyBorder="1"/>
    <xf numFmtId="2" fontId="5" fillId="0" borderId="5" xfId="1" applyNumberFormat="1" applyFont="1" applyBorder="1"/>
    <xf numFmtId="164" fontId="6" fillId="0" borderId="5" xfId="1" applyFont="1" applyBorder="1"/>
    <xf numFmtId="164" fontId="5" fillId="2" borderId="7" xfId="1" applyFont="1" applyFill="1" applyBorder="1"/>
    <xf numFmtId="0" fontId="3" fillId="5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164" fontId="3" fillId="5" borderId="4" xfId="1" applyFont="1" applyFill="1" applyBorder="1"/>
    <xf numFmtId="164" fontId="4" fillId="5" borderId="5" xfId="1" applyFont="1" applyFill="1" applyBorder="1"/>
    <xf numFmtId="164" fontId="4" fillId="2" borderId="5" xfId="1" applyFont="1" applyFill="1" applyBorder="1"/>
    <xf numFmtId="164" fontId="5" fillId="5" borderId="5" xfId="1" applyFont="1" applyFill="1" applyBorder="1"/>
    <xf numFmtId="164" fontId="6" fillId="2" borderId="5" xfId="1" applyFont="1" applyFill="1" applyBorder="1"/>
    <xf numFmtId="0" fontId="2" fillId="0" borderId="5" xfId="0" applyFont="1" applyBorder="1"/>
    <xf numFmtId="0" fontId="2" fillId="2" borderId="5" xfId="0" applyFont="1" applyFill="1" applyBorder="1"/>
    <xf numFmtId="164" fontId="2" fillId="0" borderId="5" xfId="1" applyFont="1" applyBorder="1"/>
    <xf numFmtId="164" fontId="3" fillId="0" borderId="5" xfId="1" applyFont="1" applyBorder="1"/>
    <xf numFmtId="164" fontId="3" fillId="2" borderId="5" xfId="1" applyFont="1" applyFill="1" applyBorder="1"/>
    <xf numFmtId="0" fontId="3" fillId="6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6" borderId="8" xfId="1" applyFont="1" applyFill="1" applyBorder="1" applyAlignment="1">
      <alignment horizontal="center" vertical="center" wrapText="1"/>
    </xf>
    <xf numFmtId="164" fontId="3" fillId="2" borderId="8" xfId="1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2" borderId="9" xfId="0" applyFont="1" applyFill="1" applyBorder="1"/>
    <xf numFmtId="164" fontId="2" fillId="0" borderId="9" xfId="1" applyFont="1" applyBorder="1"/>
    <xf numFmtId="164" fontId="2" fillId="2" borderId="9" xfId="1" applyFont="1" applyFill="1" applyBorder="1"/>
    <xf numFmtId="0" fontId="3" fillId="7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7" borderId="5" xfId="1" applyFont="1" applyFill="1" applyBorder="1" applyAlignment="1">
      <alignment horizontal="center" vertical="center" wrapText="1"/>
    </xf>
    <xf numFmtId="164" fontId="3" fillId="7" borderId="4" xfId="1" applyFont="1" applyFill="1" applyBorder="1" applyAlignment="1">
      <alignment horizontal="center" vertical="center" wrapText="1"/>
    </xf>
    <xf numFmtId="164" fontId="3" fillId="2" borderId="5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164" fontId="2" fillId="0" borderId="4" xfId="1" applyFont="1" applyBorder="1" applyAlignment="1">
      <alignment horizontal="right" vertical="center" wrapText="1"/>
    </xf>
    <xf numFmtId="164" fontId="4" fillId="0" borderId="4" xfId="1" applyFont="1" applyBorder="1"/>
    <xf numFmtId="164" fontId="5" fillId="0" borderId="4" xfId="1" applyFont="1" applyBorder="1"/>
    <xf numFmtId="164" fontId="6" fillId="0" borderId="4" xfId="1" applyFont="1" applyBorder="1"/>
    <xf numFmtId="164" fontId="0" fillId="2" borderId="0" xfId="1" applyFont="1" applyFill="1"/>
    <xf numFmtId="164" fontId="4" fillId="2" borderId="4" xfId="1" applyFont="1" applyFill="1" applyBorder="1"/>
    <xf numFmtId="0" fontId="2" fillId="2" borderId="10" xfId="0" applyFont="1" applyFill="1" applyBorder="1" applyAlignment="1">
      <alignment horizontal="right" vertical="center" wrapText="1"/>
    </xf>
    <xf numFmtId="164" fontId="5" fillId="2" borderId="10" xfId="1" applyFont="1" applyFill="1" applyBorder="1"/>
    <xf numFmtId="164" fontId="4" fillId="2" borderId="10" xfId="1" applyFont="1" applyFill="1" applyBorder="1"/>
    <xf numFmtId="164" fontId="6" fillId="2" borderId="10" xfId="1" applyFont="1" applyFill="1" applyBorder="1"/>
    <xf numFmtId="164" fontId="5" fillId="2" borderId="4" xfId="1" applyFont="1" applyFill="1" applyBorder="1"/>
    <xf numFmtId="0" fontId="3" fillId="7" borderId="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164" fontId="3" fillId="7" borderId="4" xfId="1" applyFont="1" applyFill="1" applyBorder="1"/>
    <xf numFmtId="164" fontId="4" fillId="7" borderId="4" xfId="1" applyFont="1" applyFill="1" applyBorder="1"/>
    <xf numFmtId="164" fontId="6" fillId="7" borderId="4" xfId="1" applyFont="1" applyFill="1" applyBorder="1"/>
    <xf numFmtId="164" fontId="6" fillId="2" borderId="4" xfId="1" applyFont="1" applyFill="1" applyBorder="1"/>
    <xf numFmtId="164" fontId="5" fillId="7" borderId="4" xfId="1" applyFont="1" applyFill="1" applyBorder="1"/>
    <xf numFmtId="0" fontId="2" fillId="0" borderId="9" xfId="0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164" fontId="2" fillId="0" borderId="9" xfId="1" applyFont="1" applyFill="1" applyBorder="1" applyAlignment="1">
      <alignment horizontal="right" vertical="center" wrapText="1"/>
    </xf>
    <xf numFmtId="164" fontId="2" fillId="0" borderId="4" xfId="1" applyFont="1" applyFill="1" applyBorder="1"/>
    <xf numFmtId="164" fontId="6" fillId="2" borderId="9" xfId="1" applyFont="1" applyFill="1" applyBorder="1"/>
    <xf numFmtId="164" fontId="5" fillId="2" borderId="9" xfId="1" applyFont="1" applyFill="1" applyBorder="1"/>
    <xf numFmtId="0" fontId="2" fillId="2" borderId="4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/>
    </xf>
    <xf numFmtId="0" fontId="3" fillId="7" borderId="4" xfId="0" applyFont="1" applyFill="1" applyBorder="1" applyAlignment="1">
      <alignment horizontal="right"/>
    </xf>
    <xf numFmtId="164" fontId="3" fillId="7" borderId="4" xfId="1" applyFont="1" applyFill="1" applyBorder="1" applyAlignment="1">
      <alignment horizontal="right"/>
    </xf>
    <xf numFmtId="0" fontId="3" fillId="8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3" fillId="8" borderId="4" xfId="1" applyFont="1" applyFill="1" applyBorder="1" applyAlignment="1">
      <alignment horizontal="center" vertical="center" wrapText="1"/>
    </xf>
    <xf numFmtId="164" fontId="3" fillId="8" borderId="5" xfId="1" applyFont="1" applyFill="1" applyBorder="1" applyAlignment="1">
      <alignment horizontal="center" vertical="center" wrapText="1"/>
    </xf>
    <xf numFmtId="164" fontId="2" fillId="0" borderId="6" xfId="1" applyFont="1" applyFill="1" applyBorder="1" applyAlignment="1">
      <alignment horizontal="right"/>
    </xf>
    <xf numFmtId="164" fontId="2" fillId="0" borderId="6" xfId="1" applyFont="1" applyFill="1" applyBorder="1"/>
    <xf numFmtId="164" fontId="5" fillId="0" borderId="5" xfId="1" applyFont="1" applyFill="1" applyBorder="1"/>
    <xf numFmtId="164" fontId="4" fillId="0" borderId="5" xfId="1" applyFont="1" applyFill="1" applyBorder="1"/>
    <xf numFmtId="164" fontId="3" fillId="2" borderId="7" xfId="1" applyFont="1" applyFill="1" applyBorder="1"/>
    <xf numFmtId="43" fontId="2" fillId="0" borderId="4" xfId="0" applyNumberFormat="1" applyFont="1" applyBorder="1" applyAlignment="1">
      <alignment horizontal="right"/>
    </xf>
    <xf numFmtId="0" fontId="3" fillId="9" borderId="4" xfId="0" applyFont="1" applyFill="1" applyBorder="1" applyAlignment="1">
      <alignment horizontal="right"/>
    </xf>
    <xf numFmtId="164" fontId="3" fillId="9" borderId="6" xfId="1" applyFont="1" applyFill="1" applyBorder="1" applyAlignment="1">
      <alignment horizontal="right"/>
    </xf>
    <xf numFmtId="164" fontId="5" fillId="8" borderId="5" xfId="1" applyFont="1" applyFill="1" applyBorder="1"/>
    <xf numFmtId="164" fontId="4" fillId="9" borderId="6" xfId="1" applyFont="1" applyFill="1" applyBorder="1" applyAlignment="1">
      <alignment horizontal="right"/>
    </xf>
    <xf numFmtId="164" fontId="4" fillId="9" borderId="5" xfId="1" applyFont="1" applyFill="1" applyBorder="1"/>
    <xf numFmtId="164" fontId="5" fillId="9" borderId="5" xfId="1" applyFont="1" applyFill="1" applyBorder="1"/>
    <xf numFmtId="0" fontId="3" fillId="10" borderId="4" xfId="0" applyFont="1" applyFill="1" applyBorder="1" applyAlignment="1">
      <alignment horizontal="left" vertical="center"/>
    </xf>
    <xf numFmtId="164" fontId="7" fillId="10" borderId="6" xfId="1" applyFont="1" applyFill="1" applyBorder="1" applyAlignment="1">
      <alignment horizontal="center" vertical="center"/>
    </xf>
    <xf numFmtId="164" fontId="7" fillId="10" borderId="5" xfId="1" applyFont="1" applyFill="1" applyBorder="1" applyAlignment="1">
      <alignment horizontal="center" vertical="center"/>
    </xf>
    <xf numFmtId="164" fontId="3" fillId="10" borderId="6" xfId="1" applyFont="1" applyFill="1" applyBorder="1" applyAlignment="1">
      <alignment horizontal="center" vertical="center"/>
    </xf>
    <xf numFmtId="164" fontId="3" fillId="10" borderId="5" xfId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vertical="center"/>
    </xf>
    <xf numFmtId="164" fontId="3" fillId="8" borderId="4" xfId="1" applyFont="1" applyFill="1" applyBorder="1"/>
    <xf numFmtId="164" fontId="4" fillId="9" borderId="4" xfId="1" applyFont="1" applyFill="1" applyBorder="1"/>
    <xf numFmtId="164" fontId="4" fillId="8" borderId="4" xfId="1" applyFont="1" applyFill="1" applyBorder="1"/>
    <xf numFmtId="164" fontId="5" fillId="9" borderId="4" xfId="1" applyFont="1" applyFill="1" applyBorder="1"/>
    <xf numFmtId="0" fontId="3" fillId="10" borderId="4" xfId="0" applyFont="1" applyFill="1" applyBorder="1" applyAlignment="1">
      <alignment horizontal="left" vertical="center" wrapText="1"/>
    </xf>
    <xf numFmtId="164" fontId="3" fillId="10" borderId="4" xfId="1" applyFont="1" applyFill="1" applyBorder="1" applyAlignment="1">
      <alignment horizontal="center" vertical="center" wrapText="1"/>
    </xf>
    <xf numFmtId="164" fontId="3" fillId="10" borderId="11" xfId="1" applyFont="1" applyFill="1" applyBorder="1" applyAlignment="1">
      <alignment horizontal="center" vertical="center" wrapText="1"/>
    </xf>
    <xf numFmtId="164" fontId="3" fillId="2" borderId="11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/>
    </xf>
    <xf numFmtId="164" fontId="3" fillId="10" borderId="4" xfId="1" applyFont="1" applyFill="1" applyBorder="1"/>
    <xf numFmtId="164" fontId="5" fillId="11" borderId="4" xfId="1" applyFont="1" applyFill="1" applyBorder="1"/>
    <xf numFmtId="164" fontId="3" fillId="2" borderId="4" xfId="1" applyFont="1" applyFill="1" applyBorder="1"/>
    <xf numFmtId="164" fontId="4" fillId="10" borderId="4" xfId="1" applyFont="1" applyFill="1" applyBorder="1"/>
    <xf numFmtId="164" fontId="5" fillId="10" borderId="4" xfId="1" applyFont="1" applyFill="1" applyBorder="1"/>
    <xf numFmtId="164" fontId="4" fillId="10" borderId="5" xfId="1" applyFont="1" applyFill="1" applyBorder="1"/>
    <xf numFmtId="164" fontId="3" fillId="10" borderId="5" xfId="1" applyFont="1" applyFill="1" applyBorder="1"/>
    <xf numFmtId="0" fontId="3" fillId="6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164" fontId="3" fillId="6" borderId="4" xfId="1" applyFont="1" applyFill="1" applyBorder="1" applyAlignment="1">
      <alignment horizontal="center" vertical="center"/>
    </xf>
    <xf numFmtId="164" fontId="3" fillId="6" borderId="4" xfId="1" applyFont="1" applyFill="1" applyBorder="1" applyAlignment="1">
      <alignment horizontal="center" vertical="center" wrapText="1"/>
    </xf>
    <xf numFmtId="164" fontId="3" fillId="6" borderId="11" xfId="1" applyFont="1" applyFill="1" applyBorder="1" applyAlignment="1">
      <alignment horizontal="center" vertical="center" wrapText="1"/>
    </xf>
    <xf numFmtId="164" fontId="3" fillId="10" borderId="4" xfId="1" applyFont="1" applyFill="1" applyBorder="1" applyAlignment="1">
      <alignment horizontal="center"/>
    </xf>
    <xf numFmtId="164" fontId="2" fillId="0" borderId="4" xfId="1" applyFont="1" applyBorder="1" applyAlignment="1">
      <alignment horizontal="right"/>
    </xf>
    <xf numFmtId="164" fontId="5" fillId="2" borderId="5" xfId="1" applyFont="1" applyFill="1" applyBorder="1"/>
    <xf numFmtId="164" fontId="3" fillId="6" borderId="4" xfId="1" applyFont="1" applyFill="1" applyBorder="1"/>
    <xf numFmtId="164" fontId="5" fillId="6" borderId="4" xfId="1" applyFont="1" applyFill="1" applyBorder="1"/>
    <xf numFmtId="164" fontId="4" fillId="6" borderId="4" xfId="1" applyFont="1" applyFill="1" applyBorder="1"/>
    <xf numFmtId="164" fontId="4" fillId="6" borderId="5" xfId="1" applyFont="1" applyFill="1" applyBorder="1"/>
    <xf numFmtId="164" fontId="5" fillId="6" borderId="5" xfId="1" applyFont="1" applyFill="1" applyBorder="1"/>
    <xf numFmtId="164" fontId="3" fillId="0" borderId="4" xfId="1" applyFont="1" applyBorder="1"/>
    <xf numFmtId="0" fontId="2" fillId="12" borderId="4" xfId="0" applyFont="1" applyFill="1" applyBorder="1" applyAlignment="1">
      <alignment horizontal="right"/>
    </xf>
    <xf numFmtId="164" fontId="2" fillId="12" borderId="4" xfId="1" applyFont="1" applyFill="1" applyBorder="1" applyAlignment="1">
      <alignment horizontal="right"/>
    </xf>
    <xf numFmtId="164" fontId="2" fillId="12" borderId="4" xfId="1" applyFont="1" applyFill="1" applyBorder="1"/>
    <xf numFmtId="164" fontId="3" fillId="5" borderId="4" xfId="1" applyFont="1" applyFill="1" applyBorder="1" applyAlignment="1">
      <alignment horizontal="right"/>
    </xf>
    <xf numFmtId="164" fontId="5" fillId="5" borderId="4" xfId="1" applyFont="1" applyFill="1" applyBorder="1"/>
    <xf numFmtId="164" fontId="4" fillId="5" borderId="4" xfId="1" applyFont="1" applyFill="1" applyBorder="1"/>
    <xf numFmtId="164" fontId="4" fillId="0" borderId="4" xfId="1" applyFont="1" applyFill="1" applyBorder="1" applyAlignment="1">
      <alignment horizontal="right"/>
    </xf>
    <xf numFmtId="164" fontId="4" fillId="0" borderId="5" xfId="1" applyFont="1" applyFill="1" applyBorder="1" applyAlignment="1">
      <alignment horizontal="right"/>
    </xf>
    <xf numFmtId="164" fontId="4" fillId="0" borderId="4" xfId="1" applyFont="1" applyFill="1" applyBorder="1"/>
    <xf numFmtId="4" fontId="4" fillId="0" borderId="5" xfId="1" applyNumberFormat="1" applyFont="1" applyFill="1" applyBorder="1" applyAlignment="1">
      <alignment horizontal="right"/>
    </xf>
    <xf numFmtId="164" fontId="5" fillId="0" borderId="5" xfId="1" applyFont="1" applyFill="1" applyBorder="1" applyAlignment="1">
      <alignment horizontal="right"/>
    </xf>
    <xf numFmtId="164" fontId="5" fillId="0" borderId="4" xfId="1" applyFont="1" applyFill="1" applyBorder="1"/>
    <xf numFmtId="164" fontId="4" fillId="5" borderId="6" xfId="1" applyFont="1" applyFill="1" applyBorder="1" applyAlignment="1">
      <alignment horizontal="right"/>
    </xf>
    <xf numFmtId="164" fontId="4" fillId="5" borderId="8" xfId="1" applyFont="1" applyFill="1" applyBorder="1" applyAlignment="1">
      <alignment horizontal="right"/>
    </xf>
    <xf numFmtId="164" fontId="4" fillId="5" borderId="12" xfId="1" applyFont="1" applyFill="1" applyBorder="1"/>
    <xf numFmtId="164" fontId="5" fillId="5" borderId="8" xfId="1" applyFont="1" applyFill="1" applyBorder="1" applyAlignment="1">
      <alignment horizontal="right"/>
    </xf>
    <xf numFmtId="164" fontId="5" fillId="5" borderId="12" xfId="1" applyFont="1" applyFill="1" applyBorder="1"/>
    <xf numFmtId="164" fontId="5" fillId="2" borderId="8" xfId="1" applyFont="1" applyFill="1" applyBorder="1"/>
    <xf numFmtId="164" fontId="4" fillId="2" borderId="8" xfId="1" applyFont="1" applyFill="1" applyBorder="1"/>
    <xf numFmtId="164" fontId="5" fillId="5" borderId="13" xfId="1" applyFont="1" applyFill="1" applyBorder="1" applyAlignment="1">
      <alignment horizontal="right"/>
    </xf>
    <xf numFmtId="0" fontId="7" fillId="13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164" fontId="7" fillId="13" borderId="4" xfId="1" applyFont="1" applyFill="1" applyBorder="1" applyAlignment="1">
      <alignment horizontal="right"/>
    </xf>
    <xf numFmtId="164" fontId="8" fillId="13" borderId="9" xfId="1" applyFont="1" applyFill="1" applyBorder="1"/>
    <xf numFmtId="164" fontId="5" fillId="13" borderId="4" xfId="1" applyFont="1" applyFill="1" applyBorder="1"/>
    <xf numFmtId="164" fontId="4" fillId="13" borderId="4" xfId="1" applyFont="1" applyFill="1" applyBorder="1"/>
    <xf numFmtId="164" fontId="7" fillId="13" borderId="6" xfId="1" applyFont="1" applyFill="1" applyBorder="1" applyAlignment="1">
      <alignment horizontal="right"/>
    </xf>
    <xf numFmtId="164" fontId="8" fillId="13" borderId="0" xfId="1" applyFont="1" applyFill="1" applyBorder="1"/>
    <xf numFmtId="164" fontId="5" fillId="13" borderId="12" xfId="1" applyFont="1" applyFill="1" applyBorder="1"/>
    <xf numFmtId="0" fontId="3" fillId="3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3" fillId="3" borderId="0" xfId="1" applyFont="1" applyFill="1" applyAlignment="1">
      <alignment horizontal="right"/>
    </xf>
    <xf numFmtId="164" fontId="0" fillId="0" borderId="0" xfId="1" applyFont="1"/>
    <xf numFmtId="0" fontId="2" fillId="7" borderId="0" xfId="0" applyFont="1" applyFill="1"/>
    <xf numFmtId="0" fontId="2" fillId="14" borderId="6" xfId="0" applyFont="1" applyFill="1" applyBorder="1"/>
    <xf numFmtId="0" fontId="9" fillId="14" borderId="8" xfId="0" applyFont="1" applyFill="1" applyBorder="1"/>
    <xf numFmtId="0" fontId="2" fillId="14" borderId="12" xfId="0" applyFont="1" applyFill="1" applyBorder="1"/>
    <xf numFmtId="0" fontId="2" fillId="14" borderId="0" xfId="0" applyFont="1" applyFill="1"/>
    <xf numFmtId="0" fontId="2" fillId="14" borderId="8" xfId="0" applyFont="1" applyFill="1" applyBorder="1"/>
    <xf numFmtId="0" fontId="9" fillId="14" borderId="12" xfId="0" applyFont="1" applyFill="1" applyBorder="1"/>
    <xf numFmtId="164" fontId="2" fillId="14" borderId="6" xfId="1" applyFont="1" applyFill="1" applyBorder="1"/>
    <xf numFmtId="164" fontId="2" fillId="14" borderId="8" xfId="1" applyFont="1" applyFill="1" applyBorder="1"/>
    <xf numFmtId="164" fontId="9" fillId="14" borderId="12" xfId="1" applyFont="1" applyFill="1" applyBorder="1"/>
    <xf numFmtId="164" fontId="2" fillId="14" borderId="0" xfId="1" applyFont="1" applyFill="1"/>
    <xf numFmtId="164" fontId="9" fillId="14" borderId="8" xfId="1" applyFont="1" applyFill="1" applyBorder="1"/>
    <xf numFmtId="164" fontId="2" fillId="14" borderId="12" xfId="1" applyFont="1" applyFill="1" applyBorder="1"/>
    <xf numFmtId="0" fontId="0" fillId="14" borderId="0" xfId="0" applyFill="1"/>
    <xf numFmtId="164" fontId="2" fillId="14" borderId="14" xfId="1" applyFont="1" applyFill="1" applyBorder="1"/>
    <xf numFmtId="164" fontId="4" fillId="14" borderId="15" xfId="1" applyFont="1" applyFill="1" applyBorder="1"/>
    <xf numFmtId="164" fontId="2" fillId="14" borderId="16" xfId="1" applyFont="1" applyFill="1" applyBorder="1"/>
    <xf numFmtId="164" fontId="3" fillId="14" borderId="14" xfId="1" applyFont="1" applyFill="1" applyBorder="1"/>
    <xf numFmtId="164" fontId="3" fillId="14" borderId="16" xfId="1" applyFont="1" applyFill="1" applyBorder="1"/>
    <xf numFmtId="164" fontId="3" fillId="14" borderId="14" xfId="1" applyFont="1" applyFill="1" applyBorder="1" applyAlignment="1">
      <alignment horizontal="center"/>
    </xf>
    <xf numFmtId="164" fontId="4" fillId="14" borderId="15" xfId="1" applyFont="1" applyFill="1" applyBorder="1" applyAlignment="1">
      <alignment horizontal="center"/>
    </xf>
    <xf numFmtId="164" fontId="3" fillId="14" borderId="16" xfId="1" applyFont="1" applyFill="1" applyBorder="1" applyAlignment="1">
      <alignment horizontal="center"/>
    </xf>
    <xf numFmtId="164" fontId="2" fillId="7" borderId="0" xfId="1" applyFont="1" applyFill="1"/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0" fontId="0" fillId="0" borderId="4" xfId="0" applyBorder="1" applyAlignment="1">
      <alignment wrapText="1"/>
    </xf>
    <xf numFmtId="164" fontId="0" fillId="0" borderId="4" xfId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164" fontId="2" fillId="0" borderId="0" xfId="1" applyFont="1" applyAlignment="1">
      <alignment horizontal="right"/>
    </xf>
    <xf numFmtId="164" fontId="0" fillId="0" borderId="4" xfId="1" applyFont="1" applyBorder="1" applyAlignment="1">
      <alignment vertical="center"/>
    </xf>
    <xf numFmtId="164" fontId="1" fillId="0" borderId="4" xfId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57150</xdr:rowOff>
    </xdr:from>
    <xdr:to>
      <xdr:col>18</xdr:col>
      <xdr:colOff>0</xdr:colOff>
      <xdr:row>3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5B2EBB0-DC79-46AA-A2EC-95DEF549DDD1}"/>
            </a:ext>
          </a:extLst>
        </xdr:cNvPr>
        <xdr:cNvSpPr txBox="1">
          <a:spLocks noChangeArrowheads="1"/>
        </xdr:cNvSpPr>
      </xdr:nvSpPr>
      <xdr:spPr bwMode="auto">
        <a:xfrm>
          <a:off x="60325" y="374650"/>
          <a:ext cx="14570075" cy="254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pt-BR" sz="1300" b="1" i="0" strike="noStrike">
              <a:solidFill>
                <a:srgbClr val="FFFFFF"/>
              </a:solidFill>
              <a:latin typeface="Arial"/>
              <a:cs typeface="Arial"/>
            </a:rPr>
            <a:t>I</a:t>
          </a:r>
          <a:r>
            <a:rPr lang="pt-BR" sz="1000" b="1" i="0" strike="noStrike">
              <a:solidFill>
                <a:srgbClr val="008000"/>
              </a:solidFill>
              <a:latin typeface="Arial"/>
              <a:cs typeface="Arial"/>
            </a:rPr>
            <a:t>DEMONSTRATIVO MENSAL 2021</a:t>
          </a:r>
        </a:p>
      </xdr:txBody>
    </xdr:sp>
    <xdr:clientData/>
  </xdr:twoCellAnchor>
  <xdr:twoCellAnchor>
    <xdr:from>
      <xdr:col>1</xdr:col>
      <xdr:colOff>581025</xdr:colOff>
      <xdr:row>0</xdr:row>
      <xdr:rowOff>9525</xdr:rowOff>
    </xdr:from>
    <xdr:to>
      <xdr:col>3</xdr:col>
      <xdr:colOff>0</xdr:colOff>
      <xdr:row>2</xdr:row>
      <xdr:rowOff>9525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95E3AF92-4EC7-4CFC-ABC2-E6F892D6A011}"/>
            </a:ext>
          </a:extLst>
        </xdr:cNvPr>
        <xdr:cNvGrpSpPr>
          <a:grpSpLocks/>
        </xdr:cNvGrpSpPr>
      </xdr:nvGrpSpPr>
      <xdr:grpSpPr bwMode="auto">
        <a:xfrm>
          <a:off x="622438" y="9525"/>
          <a:ext cx="3256584" cy="331304"/>
          <a:chOff x="46" y="27"/>
          <a:chExt cx="407" cy="48"/>
        </a:xfrm>
      </xdr:grpSpPr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366DE8E6-DF45-4951-AF20-BF5E2BEDE4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" y="27"/>
            <a:ext cx="407" cy="48"/>
          </a:xfrm>
          <a:prstGeom prst="rect">
            <a:avLst/>
          </a:prstGeom>
          <a:noFill/>
          <a:ln w="9525">
            <a:solidFill>
              <a:srgbClr val="008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t-BR" sz="1000" b="1" i="0" strike="noStrike">
                <a:solidFill>
                  <a:srgbClr val="339966"/>
                </a:solidFill>
                <a:latin typeface="Arial"/>
                <a:cs typeface="Arial"/>
              </a:rPr>
              <a:t>          </a:t>
            </a:r>
          </a:p>
          <a:p>
            <a:pPr algn="ctr" rtl="0">
              <a:defRPr sz="1000"/>
            </a:pPr>
            <a:r>
              <a:rPr lang="pt-BR" sz="1000" b="1" i="0" strike="noStrike">
                <a:solidFill>
                  <a:srgbClr val="339966"/>
                </a:solidFill>
                <a:latin typeface="Arial"/>
                <a:cs typeface="Arial"/>
              </a:rPr>
              <a:t>          SOCIEDADE AMIGOS SERTÃO DO UNA - SASU </a:t>
            </a:r>
          </a:p>
        </xdr:txBody>
      </xdr:sp>
      <xdr:pic>
        <xdr:nvPicPr>
          <xdr:cNvPr id="5" name="Picture 4" descr="Logo Nadai Pequeno">
            <a:extLst>
              <a:ext uri="{FF2B5EF4-FFF2-40B4-BE49-F238E27FC236}">
                <a16:creationId xmlns:a16="http://schemas.microsoft.com/office/drawing/2014/main" id="{AB7B49AF-B142-413E-9D55-CA56984AF6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 flipH="1">
            <a:off x="50" y="38"/>
            <a:ext cx="48" cy="3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C&#211;PIA%2030062021/aaSASU/SASU/BALANCETE%20SASU/2021/FLUXO%20CAIXA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C&#211;PIA%2030062021/aaSASU/SASU/BALANCETE%20SASU/2021/CONTROLE%20RECEBIMENTOS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C&#211;PIA%2030062021/aaSASU/SASU/BALANCETE%20SASU/2021/CONTROLE%20RECEBIMENT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21"/>
      <sheetName val="FEV21"/>
      <sheetName val="MAR21"/>
      <sheetName val="ABR21"/>
      <sheetName val="MAI21"/>
      <sheetName val="JUN21"/>
      <sheetName val="JUL21"/>
      <sheetName val="AGO21"/>
      <sheetName val="SET21"/>
      <sheetName val="OUT21"/>
      <sheetName val="NOV21"/>
      <sheetName val="DEZ21"/>
      <sheetName val="MEDIA 3 MESES"/>
    </sheetNames>
    <sheetDataSet>
      <sheetData sheetId="0">
        <row r="9">
          <cell r="C9">
            <v>29214.79</v>
          </cell>
          <cell r="J9">
            <v>46930.5</v>
          </cell>
        </row>
        <row r="18">
          <cell r="D18">
            <v>42224.139999999992</v>
          </cell>
        </row>
        <row r="19">
          <cell r="D19">
            <v>5498</v>
          </cell>
        </row>
        <row r="20">
          <cell r="D20">
            <v>2650</v>
          </cell>
        </row>
        <row r="21">
          <cell r="D21"/>
        </row>
        <row r="22">
          <cell r="D22">
            <v>3565.88</v>
          </cell>
        </row>
        <row r="23">
          <cell r="D23">
            <v>1353.34</v>
          </cell>
        </row>
        <row r="28">
          <cell r="D28">
            <v>1662.53</v>
          </cell>
        </row>
        <row r="29">
          <cell r="D29">
            <v>2126.5299999999997</v>
          </cell>
        </row>
        <row r="30">
          <cell r="D30">
            <v>1290</v>
          </cell>
        </row>
        <row r="31">
          <cell r="D31"/>
        </row>
        <row r="32">
          <cell r="D32"/>
        </row>
        <row r="34">
          <cell r="D34">
            <v>580</v>
          </cell>
        </row>
        <row r="36">
          <cell r="D36">
            <v>382</v>
          </cell>
        </row>
        <row r="37">
          <cell r="D37">
            <v>861.8</v>
          </cell>
        </row>
        <row r="40">
          <cell r="D40">
            <v>3220</v>
          </cell>
        </row>
        <row r="42">
          <cell r="D42">
            <v>340</v>
          </cell>
        </row>
        <row r="43">
          <cell r="D43"/>
        </row>
        <row r="44">
          <cell r="D44"/>
        </row>
        <row r="45">
          <cell r="D45">
            <v>380</v>
          </cell>
        </row>
        <row r="46">
          <cell r="D46">
            <v>2150</v>
          </cell>
        </row>
        <row r="60">
          <cell r="E60">
            <v>11082.050000000047</v>
          </cell>
        </row>
      </sheetData>
      <sheetData sheetId="1">
        <row r="9">
          <cell r="C9">
            <v>40968.959999999999</v>
          </cell>
          <cell r="J9">
            <v>28505</v>
          </cell>
        </row>
        <row r="10">
          <cell r="C10">
            <v>15000</v>
          </cell>
        </row>
        <row r="11">
          <cell r="C11">
            <v>3000</v>
          </cell>
        </row>
        <row r="15">
          <cell r="D15">
            <v>445.84999999999997</v>
          </cell>
        </row>
        <row r="16">
          <cell r="D16">
            <v>1067</v>
          </cell>
        </row>
        <row r="17">
          <cell r="D17">
            <v>30268.989999999998</v>
          </cell>
        </row>
        <row r="18">
          <cell r="D18">
            <v>6271.01</v>
          </cell>
        </row>
        <row r="19">
          <cell r="D19">
            <v>0</v>
          </cell>
        </row>
        <row r="20">
          <cell r="D20">
            <v>1342</v>
          </cell>
        </row>
        <row r="21">
          <cell r="D21"/>
        </row>
        <row r="22">
          <cell r="D22">
            <v>4127.0200000000004</v>
          </cell>
        </row>
        <row r="23">
          <cell r="D23">
            <v>0</v>
          </cell>
        </row>
        <row r="24">
          <cell r="D24">
            <v>7550</v>
          </cell>
        </row>
        <row r="25">
          <cell r="D25">
            <v>3000</v>
          </cell>
        </row>
        <row r="26">
          <cell r="D26">
            <v>4674.22</v>
          </cell>
        </row>
        <row r="27">
          <cell r="D27">
            <v>6916.07</v>
          </cell>
        </row>
        <row r="32">
          <cell r="D32">
            <v>1493.5900000000001</v>
          </cell>
        </row>
        <row r="33">
          <cell r="D33">
            <v>3319.01</v>
          </cell>
        </row>
        <row r="34">
          <cell r="D34">
            <v>973.14</v>
          </cell>
        </row>
        <row r="35">
          <cell r="D35">
            <v>780</v>
          </cell>
        </row>
        <row r="36">
          <cell r="D36">
            <v>400</v>
          </cell>
        </row>
        <row r="37">
          <cell r="D37">
            <v>1370</v>
          </cell>
        </row>
        <row r="39">
          <cell r="D39">
            <v>131.19</v>
          </cell>
        </row>
        <row r="40">
          <cell r="D40"/>
        </row>
        <row r="41">
          <cell r="D41"/>
        </row>
        <row r="42">
          <cell r="D42">
            <v>1332.75</v>
          </cell>
        </row>
        <row r="43">
          <cell r="D43"/>
        </row>
        <row r="44">
          <cell r="D44"/>
        </row>
        <row r="47">
          <cell r="D47">
            <v>1300</v>
          </cell>
        </row>
        <row r="48">
          <cell r="D48">
            <v>3150</v>
          </cell>
        </row>
        <row r="49">
          <cell r="D49">
            <v>2720</v>
          </cell>
        </row>
        <row r="50">
          <cell r="D50">
            <v>624</v>
          </cell>
        </row>
        <row r="51">
          <cell r="D51"/>
        </row>
        <row r="53">
          <cell r="D53"/>
        </row>
        <row r="54">
          <cell r="D54"/>
        </row>
        <row r="55">
          <cell r="D55">
            <v>2100</v>
          </cell>
        </row>
        <row r="57">
          <cell r="D57">
            <v>0</v>
          </cell>
        </row>
        <row r="60">
          <cell r="D60"/>
        </row>
        <row r="69">
          <cell r="E69">
            <v>-1989.6499999999724</v>
          </cell>
        </row>
      </sheetData>
      <sheetData sheetId="2">
        <row r="9">
          <cell r="C9">
            <v>63805.14</v>
          </cell>
          <cell r="J9">
            <v>15068</v>
          </cell>
        </row>
        <row r="15">
          <cell r="D15">
            <v>446.46000000000004</v>
          </cell>
        </row>
        <row r="16">
          <cell r="D16">
            <v>1463</v>
          </cell>
        </row>
        <row r="17">
          <cell r="D17">
            <v>29459.869999999995</v>
          </cell>
        </row>
        <row r="18">
          <cell r="D18">
            <v>3332.94</v>
          </cell>
        </row>
        <row r="20">
          <cell r="D20"/>
        </row>
        <row r="21">
          <cell r="D21"/>
        </row>
        <row r="22">
          <cell r="D22">
            <v>4151.42</v>
          </cell>
        </row>
        <row r="26">
          <cell r="D26">
            <v>2576.16</v>
          </cell>
        </row>
        <row r="27">
          <cell r="D27">
            <v>4140.99</v>
          </cell>
        </row>
        <row r="32">
          <cell r="D32">
            <v>1295.23</v>
          </cell>
        </row>
        <row r="33">
          <cell r="D33">
            <v>4761</v>
          </cell>
        </row>
        <row r="34">
          <cell r="D34">
            <v>1860.85</v>
          </cell>
        </row>
        <row r="35">
          <cell r="D35"/>
        </row>
        <row r="36">
          <cell r="D36"/>
        </row>
        <row r="37">
          <cell r="D37">
            <v>1370</v>
          </cell>
        </row>
        <row r="39">
          <cell r="D39">
            <v>38.9</v>
          </cell>
        </row>
        <row r="40">
          <cell r="D40">
            <v>257.55</v>
          </cell>
        </row>
        <row r="43">
          <cell r="D43"/>
        </row>
        <row r="44">
          <cell r="D44">
            <v>1579.8</v>
          </cell>
        </row>
        <row r="47">
          <cell r="D47">
            <v>1500</v>
          </cell>
        </row>
        <row r="48">
          <cell r="D48">
            <v>3900</v>
          </cell>
        </row>
        <row r="49">
          <cell r="D49">
            <v>2040</v>
          </cell>
        </row>
        <row r="50">
          <cell r="D50">
            <v>648</v>
          </cell>
        </row>
        <row r="51">
          <cell r="D51">
            <v>1874.73</v>
          </cell>
        </row>
        <row r="53">
          <cell r="D53"/>
        </row>
        <row r="54">
          <cell r="D54"/>
        </row>
        <row r="55">
          <cell r="D55">
            <v>1600</v>
          </cell>
        </row>
        <row r="57">
          <cell r="D57"/>
        </row>
        <row r="60">
          <cell r="D60"/>
        </row>
        <row r="63">
          <cell r="D63">
            <v>1500</v>
          </cell>
        </row>
        <row r="64">
          <cell r="D64"/>
        </row>
        <row r="66">
          <cell r="D66"/>
        </row>
        <row r="69">
          <cell r="E69">
            <v>19560.469999999994</v>
          </cell>
        </row>
      </sheetData>
      <sheetData sheetId="3">
        <row r="12">
          <cell r="H12">
            <v>82066.87999999999</v>
          </cell>
        </row>
        <row r="15">
          <cell r="D15">
            <v>456.79</v>
          </cell>
        </row>
        <row r="16">
          <cell r="D16">
            <v>863.5</v>
          </cell>
        </row>
        <row r="17">
          <cell r="D17">
            <v>29189.869999999995</v>
          </cell>
        </row>
        <row r="18">
          <cell r="D18">
            <v>2848</v>
          </cell>
        </row>
        <row r="19">
          <cell r="D19">
            <v>1856</v>
          </cell>
        </row>
        <row r="20">
          <cell r="D20"/>
        </row>
        <row r="21">
          <cell r="D21">
            <v>2160.98</v>
          </cell>
        </row>
        <row r="23">
          <cell r="D23">
            <v>4066.02</v>
          </cell>
        </row>
        <row r="24">
          <cell r="D24"/>
        </row>
        <row r="25">
          <cell r="D25"/>
        </row>
        <row r="26">
          <cell r="D26">
            <v>2101.8200000000002</v>
          </cell>
        </row>
        <row r="27">
          <cell r="D27">
            <v>4149.13</v>
          </cell>
        </row>
        <row r="32">
          <cell r="D32">
            <v>1699.19</v>
          </cell>
        </row>
        <row r="33">
          <cell r="D33">
            <v>2724.87</v>
          </cell>
        </row>
        <row r="34">
          <cell r="D34">
            <v>890</v>
          </cell>
        </row>
        <row r="35">
          <cell r="D35">
            <v>500</v>
          </cell>
        </row>
        <row r="36">
          <cell r="D36">
            <v>180</v>
          </cell>
        </row>
        <row r="37">
          <cell r="D37"/>
        </row>
        <row r="38">
          <cell r="D38"/>
        </row>
        <row r="39">
          <cell r="D39">
            <v>1370</v>
          </cell>
        </row>
        <row r="40">
          <cell r="D40"/>
        </row>
        <row r="41">
          <cell r="D41"/>
        </row>
        <row r="42">
          <cell r="D42"/>
        </row>
        <row r="43">
          <cell r="D43"/>
        </row>
        <row r="44">
          <cell r="D44"/>
        </row>
        <row r="45">
          <cell r="D45"/>
        </row>
        <row r="46">
          <cell r="D46"/>
        </row>
        <row r="47">
          <cell r="D47"/>
        </row>
        <row r="48">
          <cell r="D48"/>
        </row>
        <row r="49">
          <cell r="D49"/>
        </row>
        <row r="52">
          <cell r="D52">
            <v>607</v>
          </cell>
        </row>
        <row r="53">
          <cell r="D53"/>
        </row>
        <row r="54">
          <cell r="D54">
            <v>1401.7</v>
          </cell>
        </row>
        <row r="55">
          <cell r="D55"/>
        </row>
        <row r="58">
          <cell r="D58">
            <v>4710</v>
          </cell>
        </row>
        <row r="59">
          <cell r="D59">
            <v>2250</v>
          </cell>
        </row>
        <row r="60">
          <cell r="D60">
            <v>2565</v>
          </cell>
        </row>
        <row r="61">
          <cell r="D61"/>
        </row>
        <row r="62">
          <cell r="D62">
            <v>1700</v>
          </cell>
        </row>
        <row r="63">
          <cell r="D63"/>
        </row>
        <row r="64">
          <cell r="D64">
            <v>495</v>
          </cell>
        </row>
        <row r="65">
          <cell r="D65">
            <v>900</v>
          </cell>
        </row>
        <row r="66">
          <cell r="D66"/>
        </row>
        <row r="67">
          <cell r="D67"/>
        </row>
        <row r="68">
          <cell r="D68"/>
        </row>
        <row r="73">
          <cell r="D73"/>
        </row>
        <row r="74">
          <cell r="D74">
            <v>340</v>
          </cell>
        </row>
        <row r="75">
          <cell r="D75">
            <v>62.21</v>
          </cell>
        </row>
        <row r="80">
          <cell r="E80">
            <v>25832.95999999997</v>
          </cell>
        </row>
      </sheetData>
      <sheetData sheetId="4">
        <row r="12">
          <cell r="H12">
            <v>76717.009999999995</v>
          </cell>
        </row>
        <row r="15">
          <cell r="D15">
            <v>459.22</v>
          </cell>
        </row>
        <row r="16">
          <cell r="D16">
            <v>1083.5</v>
          </cell>
        </row>
        <row r="17">
          <cell r="D17">
            <v>29858.309999999998</v>
          </cell>
        </row>
        <row r="18">
          <cell r="D18">
            <v>2050</v>
          </cell>
        </row>
        <row r="19">
          <cell r="D19">
            <v>4941.25</v>
          </cell>
        </row>
        <row r="20">
          <cell r="D20"/>
        </row>
        <row r="21">
          <cell r="D21"/>
        </row>
        <row r="22">
          <cell r="D22">
            <v>520</v>
          </cell>
        </row>
        <row r="23">
          <cell r="D23">
            <v>4114.82</v>
          </cell>
        </row>
        <row r="26">
          <cell r="D26">
            <v>2134.66</v>
          </cell>
        </row>
        <row r="27">
          <cell r="D27">
            <v>4157.66</v>
          </cell>
        </row>
        <row r="32">
          <cell r="D32">
            <v>4061.52</v>
          </cell>
        </row>
        <row r="33">
          <cell r="D33">
            <v>2622.04</v>
          </cell>
        </row>
        <row r="34">
          <cell r="D34">
            <v>940</v>
          </cell>
        </row>
        <row r="35">
          <cell r="D35">
            <v>670</v>
          </cell>
        </row>
        <row r="36">
          <cell r="D36">
            <v>450</v>
          </cell>
        </row>
        <row r="37">
          <cell r="D37"/>
        </row>
        <row r="38">
          <cell r="D38">
            <v>1026.73</v>
          </cell>
        </row>
        <row r="39">
          <cell r="D39">
            <v>1370</v>
          </cell>
        </row>
        <row r="40">
          <cell r="D40"/>
        </row>
        <row r="41">
          <cell r="D41"/>
        </row>
        <row r="42">
          <cell r="D42"/>
        </row>
        <row r="43">
          <cell r="D43"/>
        </row>
        <row r="44">
          <cell r="D44">
            <v>1050</v>
          </cell>
        </row>
        <row r="45">
          <cell r="D45"/>
        </row>
        <row r="46">
          <cell r="D46">
            <v>293</v>
          </cell>
        </row>
        <row r="47">
          <cell r="D47"/>
        </row>
        <row r="50">
          <cell r="D50">
            <v>814.76</v>
          </cell>
        </row>
        <row r="51">
          <cell r="D51">
            <v>120</v>
          </cell>
        </row>
        <row r="52">
          <cell r="D52">
            <v>1102.4000000000001</v>
          </cell>
        </row>
        <row r="53">
          <cell r="D53">
            <v>148.5</v>
          </cell>
        </row>
        <row r="54">
          <cell r="D54">
            <v>600</v>
          </cell>
        </row>
        <row r="55">
          <cell r="D55">
            <v>287</v>
          </cell>
        </row>
        <row r="58">
          <cell r="D58">
            <v>1100</v>
          </cell>
        </row>
        <row r="59">
          <cell r="D59">
            <v>2000</v>
          </cell>
        </row>
        <row r="60">
          <cell r="D60">
            <v>4440</v>
          </cell>
        </row>
        <row r="61">
          <cell r="D61">
            <v>2100</v>
          </cell>
        </row>
        <row r="62">
          <cell r="D62">
            <v>1530</v>
          </cell>
        </row>
        <row r="63">
          <cell r="D63">
            <v>850</v>
          </cell>
        </row>
        <row r="64">
          <cell r="D64">
            <v>828</v>
          </cell>
        </row>
        <row r="65">
          <cell r="D65">
            <v>429.85</v>
          </cell>
        </row>
        <row r="66">
          <cell r="D66">
            <v>300</v>
          </cell>
        </row>
        <row r="67">
          <cell r="D67">
            <v>419.8</v>
          </cell>
        </row>
        <row r="68">
          <cell r="D68"/>
        </row>
        <row r="69">
          <cell r="D69">
            <v>800</v>
          </cell>
        </row>
        <row r="73">
          <cell r="D73">
            <v>90.2</v>
          </cell>
        </row>
        <row r="74">
          <cell r="D74"/>
        </row>
        <row r="75">
          <cell r="D75"/>
        </row>
        <row r="76">
          <cell r="D76">
            <v>154.66</v>
          </cell>
        </row>
        <row r="77">
          <cell r="D77">
            <v>220</v>
          </cell>
        </row>
        <row r="80">
          <cell r="E80">
            <v>4026.729999999975</v>
          </cell>
        </row>
      </sheetData>
      <sheetData sheetId="5">
        <row r="12">
          <cell r="H12">
            <v>92763.95</v>
          </cell>
        </row>
        <row r="15">
          <cell r="D15">
            <v>446.46000000000004</v>
          </cell>
        </row>
        <row r="16">
          <cell r="D16">
            <v>1122</v>
          </cell>
        </row>
        <row r="17">
          <cell r="D17">
            <v>31355.599999999999</v>
          </cell>
        </row>
        <row r="18">
          <cell r="D18">
            <v>3650</v>
          </cell>
        </row>
        <row r="19">
          <cell r="D19">
            <v>4657.87</v>
          </cell>
        </row>
        <row r="20">
          <cell r="D20"/>
        </row>
        <row r="21">
          <cell r="D21">
            <v>478.16</v>
          </cell>
        </row>
        <row r="22">
          <cell r="D22"/>
        </row>
        <row r="23">
          <cell r="D23">
            <v>4124.3999999999996</v>
          </cell>
        </row>
        <row r="26">
          <cell r="D26">
            <v>3367.96</v>
          </cell>
        </row>
        <row r="27">
          <cell r="D27">
            <v>12992.56</v>
          </cell>
        </row>
        <row r="32">
          <cell r="D32">
            <v>1360.1599999999999</v>
          </cell>
        </row>
        <row r="33">
          <cell r="D33">
            <v>714.36</v>
          </cell>
        </row>
        <row r="34">
          <cell r="D34">
            <v>990</v>
          </cell>
        </row>
        <row r="35">
          <cell r="D35"/>
        </row>
        <row r="36">
          <cell r="D36">
            <v>220</v>
          </cell>
        </row>
        <row r="37">
          <cell r="D37"/>
        </row>
        <row r="38">
          <cell r="D38">
            <v>719.6</v>
          </cell>
        </row>
        <row r="39">
          <cell r="D39">
            <v>1370</v>
          </cell>
        </row>
        <row r="40">
          <cell r="D40"/>
        </row>
        <row r="41">
          <cell r="D41">
            <v>180</v>
          </cell>
        </row>
        <row r="42">
          <cell r="D42"/>
        </row>
        <row r="43">
          <cell r="D43"/>
        </row>
        <row r="44">
          <cell r="D44"/>
        </row>
        <row r="45">
          <cell r="D45"/>
        </row>
        <row r="46">
          <cell r="D46">
            <v>1396.67</v>
          </cell>
        </row>
        <row r="47">
          <cell r="D47"/>
        </row>
        <row r="50">
          <cell r="D50">
            <v>134</v>
          </cell>
        </row>
        <row r="51">
          <cell r="D51">
            <v>320</v>
          </cell>
        </row>
        <row r="52">
          <cell r="D52">
            <v>843</v>
          </cell>
        </row>
        <row r="53">
          <cell r="D53">
            <v>310</v>
          </cell>
        </row>
        <row r="54">
          <cell r="D54">
            <v>150</v>
          </cell>
        </row>
        <row r="55">
          <cell r="D55"/>
        </row>
        <row r="58">
          <cell r="D58">
            <v>2158.48</v>
          </cell>
        </row>
        <row r="59">
          <cell r="D59">
            <v>1000</v>
          </cell>
        </row>
        <row r="60">
          <cell r="D60">
            <v>1790</v>
          </cell>
        </row>
        <row r="61">
          <cell r="D61">
            <v>1000</v>
          </cell>
        </row>
        <row r="62">
          <cell r="D62">
            <v>1360</v>
          </cell>
        </row>
        <row r="63">
          <cell r="D63">
            <v>1310</v>
          </cell>
        </row>
        <row r="64">
          <cell r="D64">
            <v>774</v>
          </cell>
        </row>
        <row r="65">
          <cell r="D65">
            <v>867.85</v>
          </cell>
        </row>
        <row r="66">
          <cell r="D66">
            <v>150</v>
          </cell>
        </row>
        <row r="67">
          <cell r="D67"/>
        </row>
        <row r="68">
          <cell r="D68">
            <v>110</v>
          </cell>
        </row>
        <row r="69">
          <cell r="D69">
            <v>1100</v>
          </cell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80">
          <cell r="E80">
            <v>18090.879999999979</v>
          </cell>
        </row>
      </sheetData>
      <sheetData sheetId="6">
        <row r="12">
          <cell r="H12">
            <v>92864.959999999992</v>
          </cell>
        </row>
        <row r="15">
          <cell r="D15">
            <v>544.66000000000008</v>
          </cell>
        </row>
        <row r="16">
          <cell r="D16">
            <v>1105.5</v>
          </cell>
        </row>
        <row r="17">
          <cell r="D17">
            <v>33687.199999999997</v>
          </cell>
        </row>
        <row r="18">
          <cell r="D18">
            <v>5600</v>
          </cell>
        </row>
        <row r="19">
          <cell r="D19">
            <v>5182.58</v>
          </cell>
        </row>
        <row r="20">
          <cell r="D20"/>
        </row>
        <row r="21">
          <cell r="D21">
            <v>2369.5699999999997</v>
          </cell>
        </row>
        <row r="22">
          <cell r="D22"/>
        </row>
        <row r="23">
          <cell r="D23">
            <v>4177.6000000000004</v>
          </cell>
        </row>
        <row r="26">
          <cell r="D26">
            <v>2747.81</v>
          </cell>
        </row>
        <row r="27">
          <cell r="D27">
            <v>12951.15</v>
          </cell>
        </row>
        <row r="32">
          <cell r="D32">
            <v>1577.93</v>
          </cell>
        </row>
        <row r="33">
          <cell r="D33">
            <v>3661.8500000000004</v>
          </cell>
        </row>
        <row r="34">
          <cell r="D34">
            <v>998</v>
          </cell>
        </row>
        <row r="35">
          <cell r="D35"/>
        </row>
        <row r="36">
          <cell r="D36">
            <v>670</v>
          </cell>
        </row>
        <row r="37">
          <cell r="D37"/>
        </row>
        <row r="38">
          <cell r="D38"/>
        </row>
        <row r="39">
          <cell r="D39">
            <v>2740</v>
          </cell>
        </row>
        <row r="40">
          <cell r="D40"/>
        </row>
        <row r="41">
          <cell r="D41"/>
        </row>
        <row r="42">
          <cell r="D42"/>
        </row>
        <row r="43">
          <cell r="D43"/>
        </row>
        <row r="44">
          <cell r="D44"/>
        </row>
        <row r="45">
          <cell r="D45"/>
        </row>
        <row r="46">
          <cell r="D46"/>
        </row>
        <row r="47">
          <cell r="D47"/>
        </row>
        <row r="50">
          <cell r="D50">
            <v>694.4</v>
          </cell>
        </row>
        <row r="51">
          <cell r="D51"/>
        </row>
        <row r="52">
          <cell r="D52">
            <v>1383.6200000000001</v>
          </cell>
        </row>
        <row r="53">
          <cell r="D53">
            <v>452.51</v>
          </cell>
        </row>
        <row r="54">
          <cell r="D54">
            <v>1835</v>
          </cell>
        </row>
        <row r="55">
          <cell r="D55"/>
        </row>
        <row r="58">
          <cell r="D58">
            <v>3090</v>
          </cell>
        </row>
        <row r="59">
          <cell r="D59">
            <v>1000</v>
          </cell>
        </row>
        <row r="60">
          <cell r="D60">
            <v>3300</v>
          </cell>
        </row>
        <row r="61">
          <cell r="D61"/>
        </row>
        <row r="62">
          <cell r="D62">
            <v>1970</v>
          </cell>
        </row>
        <row r="63">
          <cell r="D63"/>
        </row>
        <row r="64">
          <cell r="D64">
            <v>276</v>
          </cell>
        </row>
        <row r="65">
          <cell r="D65">
            <v>530</v>
          </cell>
        </row>
        <row r="66">
          <cell r="D66">
            <v>350</v>
          </cell>
        </row>
        <row r="67">
          <cell r="D67">
            <v>280</v>
          </cell>
        </row>
        <row r="68">
          <cell r="D68"/>
        </row>
        <row r="69">
          <cell r="D69">
            <v>1020</v>
          </cell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80">
          <cell r="E80">
            <v>9550.8499999999622</v>
          </cell>
        </row>
      </sheetData>
      <sheetData sheetId="7">
        <row r="12">
          <cell r="H12">
            <v>84762.35</v>
          </cell>
        </row>
        <row r="15">
          <cell r="D15">
            <v>479.49</v>
          </cell>
        </row>
        <row r="16">
          <cell r="D16">
            <v>1303.5</v>
          </cell>
        </row>
        <row r="17">
          <cell r="D17">
            <v>29418.25</v>
          </cell>
        </row>
        <row r="18">
          <cell r="D18">
            <v>2850</v>
          </cell>
        </row>
        <row r="19">
          <cell r="D19">
            <v>1518.24</v>
          </cell>
        </row>
        <row r="20">
          <cell r="D20">
            <v>220</v>
          </cell>
        </row>
        <row r="21">
          <cell r="D21">
            <v>1119.57</v>
          </cell>
        </row>
        <row r="22">
          <cell r="D22">
            <v>350</v>
          </cell>
        </row>
        <row r="23">
          <cell r="D23">
            <v>4177.6000000000004</v>
          </cell>
        </row>
        <row r="26">
          <cell r="D26">
            <v>4951.7299999999996</v>
          </cell>
        </row>
        <row r="27">
          <cell r="D27">
            <v>10343.32</v>
          </cell>
        </row>
        <row r="32">
          <cell r="D32">
            <v>1408.63</v>
          </cell>
        </row>
        <row r="33">
          <cell r="D33">
            <v>2221.0300000000002</v>
          </cell>
        </row>
        <row r="34">
          <cell r="D34">
            <v>2026.01</v>
          </cell>
        </row>
        <row r="35">
          <cell r="D35"/>
        </row>
        <row r="36">
          <cell r="D36">
            <v>600</v>
          </cell>
        </row>
        <row r="37">
          <cell r="D37"/>
        </row>
        <row r="38">
          <cell r="D38">
            <v>290</v>
          </cell>
        </row>
        <row r="39">
          <cell r="D39"/>
        </row>
        <row r="40">
          <cell r="D40">
            <v>380.08000000000004</v>
          </cell>
        </row>
        <row r="41">
          <cell r="D41"/>
        </row>
        <row r="42">
          <cell r="D42">
            <v>400.2</v>
          </cell>
        </row>
        <row r="43">
          <cell r="D43"/>
        </row>
        <row r="44">
          <cell r="D44">
            <v>646.65</v>
          </cell>
        </row>
        <row r="45">
          <cell r="D45"/>
        </row>
        <row r="46">
          <cell r="D46">
            <v>3085</v>
          </cell>
        </row>
        <row r="50">
          <cell r="D50">
            <v>650</v>
          </cell>
        </row>
        <row r="51">
          <cell r="D51">
            <v>220</v>
          </cell>
        </row>
        <row r="52">
          <cell r="D52">
            <v>2724.9</v>
          </cell>
        </row>
        <row r="53">
          <cell r="D53">
            <v>180</v>
          </cell>
        </row>
        <row r="54">
          <cell r="D54">
            <v>180</v>
          </cell>
        </row>
        <row r="55">
          <cell r="D55"/>
        </row>
        <row r="58">
          <cell r="D58">
            <v>2000</v>
          </cell>
        </row>
        <row r="59">
          <cell r="D59"/>
        </row>
        <row r="60">
          <cell r="D60">
            <v>2190</v>
          </cell>
        </row>
        <row r="61">
          <cell r="D61">
            <v>1000</v>
          </cell>
        </row>
        <row r="62">
          <cell r="D62">
            <v>1700</v>
          </cell>
        </row>
        <row r="63">
          <cell r="D63">
            <v>850</v>
          </cell>
        </row>
        <row r="64">
          <cell r="D64">
            <v>690</v>
          </cell>
        </row>
        <row r="65">
          <cell r="D65">
            <v>550</v>
          </cell>
        </row>
        <row r="66">
          <cell r="D66"/>
        </row>
        <row r="67">
          <cell r="D67">
            <v>67.900000000000006</v>
          </cell>
        </row>
        <row r="68">
          <cell r="D68">
            <v>125</v>
          </cell>
        </row>
        <row r="69">
          <cell r="D69">
            <v>800</v>
          </cell>
        </row>
        <row r="73">
          <cell r="D73"/>
        </row>
        <row r="74">
          <cell r="D74">
            <v>750</v>
          </cell>
        </row>
        <row r="75">
          <cell r="D75">
            <v>200</v>
          </cell>
        </row>
        <row r="76">
          <cell r="D76">
            <v>167.2</v>
          </cell>
        </row>
        <row r="77">
          <cell r="D77"/>
        </row>
        <row r="80">
          <cell r="E80">
            <v>1425.7199999999402</v>
          </cell>
        </row>
      </sheetData>
      <sheetData sheetId="8">
        <row r="12">
          <cell r="H12">
            <v>87085.139999999985</v>
          </cell>
        </row>
        <row r="15">
          <cell r="D15">
            <v>498.35</v>
          </cell>
        </row>
        <row r="16">
          <cell r="D16">
            <v>902</v>
          </cell>
        </row>
        <row r="17">
          <cell r="D17">
            <v>30259.019999999997</v>
          </cell>
        </row>
        <row r="18">
          <cell r="D18">
            <v>4800</v>
          </cell>
        </row>
        <row r="19">
          <cell r="D19">
            <v>1212.6199999999999</v>
          </cell>
        </row>
        <row r="20">
          <cell r="D20"/>
        </row>
        <row r="21">
          <cell r="D21">
            <v>919.56999999999994</v>
          </cell>
        </row>
        <row r="22">
          <cell r="D22"/>
        </row>
        <row r="23">
          <cell r="D23">
            <v>4368</v>
          </cell>
        </row>
        <row r="26">
          <cell r="D26">
            <v>2212.34</v>
          </cell>
        </row>
        <row r="27">
          <cell r="D27">
            <v>13746.63</v>
          </cell>
        </row>
        <row r="32">
          <cell r="D32">
            <v>2096.31</v>
          </cell>
        </row>
        <row r="33">
          <cell r="D33">
            <v>1720.48</v>
          </cell>
        </row>
        <row r="34">
          <cell r="D34">
            <v>1580</v>
          </cell>
        </row>
        <row r="35">
          <cell r="D35"/>
        </row>
        <row r="36">
          <cell r="D36">
            <v>200</v>
          </cell>
        </row>
        <row r="37">
          <cell r="D37"/>
        </row>
        <row r="38">
          <cell r="D38">
            <v>413.96</v>
          </cell>
        </row>
        <row r="39">
          <cell r="D39">
            <v>1370</v>
          </cell>
        </row>
        <row r="40">
          <cell r="D40"/>
        </row>
        <row r="41">
          <cell r="D41"/>
        </row>
        <row r="42">
          <cell r="D42"/>
        </row>
        <row r="43">
          <cell r="D43"/>
        </row>
        <row r="44">
          <cell r="D44">
            <v>380.08000000000004</v>
          </cell>
        </row>
        <row r="45">
          <cell r="D45"/>
        </row>
        <row r="46">
          <cell r="D46">
            <v>4206.68</v>
          </cell>
        </row>
        <row r="47">
          <cell r="D47"/>
        </row>
        <row r="50">
          <cell r="D50">
            <v>500</v>
          </cell>
        </row>
        <row r="51">
          <cell r="D51"/>
        </row>
        <row r="52">
          <cell r="D52">
            <v>1080</v>
          </cell>
        </row>
        <row r="53">
          <cell r="D53"/>
        </row>
        <row r="54">
          <cell r="D54"/>
        </row>
        <row r="55">
          <cell r="D55"/>
        </row>
        <row r="58">
          <cell r="D58">
            <v>4300</v>
          </cell>
        </row>
        <row r="59">
          <cell r="D59">
            <v>1000</v>
          </cell>
        </row>
        <row r="60">
          <cell r="D60">
            <v>1850</v>
          </cell>
        </row>
        <row r="61">
          <cell r="D61"/>
        </row>
        <row r="62">
          <cell r="D62">
            <v>2140</v>
          </cell>
        </row>
        <row r="63">
          <cell r="D63"/>
        </row>
        <row r="64">
          <cell r="D64">
            <v>696</v>
          </cell>
        </row>
        <row r="65">
          <cell r="D65">
            <v>470</v>
          </cell>
        </row>
        <row r="66">
          <cell r="D66"/>
        </row>
        <row r="67">
          <cell r="D67">
            <v>676</v>
          </cell>
        </row>
        <row r="68">
          <cell r="D68"/>
        </row>
        <row r="69">
          <cell r="D69">
            <v>800</v>
          </cell>
        </row>
        <row r="73">
          <cell r="D73"/>
        </row>
        <row r="74">
          <cell r="D74">
            <v>646.65</v>
          </cell>
        </row>
        <row r="75">
          <cell r="D75"/>
        </row>
        <row r="76">
          <cell r="D76"/>
        </row>
        <row r="77">
          <cell r="D77"/>
        </row>
        <row r="80">
          <cell r="E80">
            <v>-691.11000000006106</v>
          </cell>
        </row>
      </sheetData>
      <sheetData sheetId="9">
        <row r="12">
          <cell r="H12">
            <v>92316.52</v>
          </cell>
        </row>
        <row r="15">
          <cell r="D15">
            <v>420.43</v>
          </cell>
        </row>
        <row r="16">
          <cell r="D16">
            <v>1138.5</v>
          </cell>
        </row>
        <row r="17">
          <cell r="D17">
            <v>34809.869999999995</v>
          </cell>
        </row>
        <row r="18">
          <cell r="D18">
            <v>5600</v>
          </cell>
        </row>
        <row r="19">
          <cell r="D19">
            <v>1200</v>
          </cell>
        </row>
        <row r="20">
          <cell r="D20"/>
        </row>
        <row r="21">
          <cell r="D21">
            <v>3720.0800000000004</v>
          </cell>
        </row>
        <row r="22">
          <cell r="D22">
            <v>250</v>
          </cell>
        </row>
        <row r="23">
          <cell r="D23">
            <v>4905.0600000000004</v>
          </cell>
        </row>
        <row r="26">
          <cell r="D26">
            <v>5650.44</v>
          </cell>
        </row>
        <row r="27">
          <cell r="D27">
            <v>12523.44</v>
          </cell>
        </row>
        <row r="32">
          <cell r="D32">
            <v>1048.7</v>
          </cell>
        </row>
        <row r="33">
          <cell r="D33">
            <v>1300.7900000000002</v>
          </cell>
        </row>
        <row r="34">
          <cell r="D34">
            <v>1405</v>
          </cell>
        </row>
        <row r="35">
          <cell r="D35">
            <v>326</v>
          </cell>
        </row>
        <row r="36">
          <cell r="D36">
            <v>500</v>
          </cell>
        </row>
        <row r="37">
          <cell r="D37"/>
        </row>
        <row r="38">
          <cell r="D38">
            <v>365</v>
          </cell>
        </row>
        <row r="39">
          <cell r="D39">
            <v>1370</v>
          </cell>
        </row>
        <row r="40">
          <cell r="D40"/>
        </row>
        <row r="41">
          <cell r="D41"/>
        </row>
        <row r="42">
          <cell r="D42"/>
        </row>
        <row r="43">
          <cell r="D43"/>
        </row>
        <row r="44">
          <cell r="D44"/>
        </row>
        <row r="45">
          <cell r="D45"/>
        </row>
        <row r="46">
          <cell r="D46">
            <v>1200</v>
          </cell>
        </row>
        <row r="47">
          <cell r="D47"/>
        </row>
        <row r="50">
          <cell r="D50">
            <v>590</v>
          </cell>
        </row>
        <row r="51">
          <cell r="D51">
            <v>200</v>
          </cell>
        </row>
        <row r="52">
          <cell r="D52">
            <v>1784</v>
          </cell>
        </row>
        <row r="53">
          <cell r="D53"/>
        </row>
        <row r="54">
          <cell r="D54">
            <v>518.5</v>
          </cell>
        </row>
        <row r="55">
          <cell r="D55">
            <v>380</v>
          </cell>
        </row>
        <row r="58">
          <cell r="D58">
            <v>1120</v>
          </cell>
        </row>
        <row r="59">
          <cell r="D59">
            <v>210</v>
          </cell>
        </row>
        <row r="60">
          <cell r="D60">
            <v>2850</v>
          </cell>
        </row>
        <row r="61">
          <cell r="D61"/>
        </row>
        <row r="62">
          <cell r="D62">
            <v>1800</v>
          </cell>
        </row>
        <row r="63">
          <cell r="D63">
            <v>100</v>
          </cell>
        </row>
        <row r="64">
          <cell r="D64">
            <v>696</v>
          </cell>
        </row>
        <row r="65">
          <cell r="D65">
            <v>2080.6</v>
          </cell>
        </row>
        <row r="66">
          <cell r="D66"/>
        </row>
        <row r="67">
          <cell r="D67">
            <v>422.65</v>
          </cell>
        </row>
        <row r="68">
          <cell r="D68"/>
        </row>
        <row r="69">
          <cell r="D69"/>
        </row>
        <row r="73">
          <cell r="D73">
            <v>922</v>
          </cell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80">
          <cell r="E80">
            <v>-6006.370000000049</v>
          </cell>
        </row>
      </sheetData>
      <sheetData sheetId="10">
        <row r="12">
          <cell r="H12">
            <v>104919.87000000001</v>
          </cell>
        </row>
        <row r="15">
          <cell r="D15">
            <v>437.44000000000005</v>
          </cell>
        </row>
        <row r="16">
          <cell r="D16">
            <v>1556.5</v>
          </cell>
        </row>
        <row r="17">
          <cell r="D17">
            <v>30354.739999999998</v>
          </cell>
        </row>
        <row r="18">
          <cell r="D18">
            <v>3000</v>
          </cell>
        </row>
        <row r="19">
          <cell r="D19">
            <v>621.5</v>
          </cell>
        </row>
        <row r="20">
          <cell r="D20">
            <v>350</v>
          </cell>
        </row>
        <row r="21">
          <cell r="D21">
            <v>819.56999999999994</v>
          </cell>
        </row>
        <row r="22">
          <cell r="D22">
            <v>150</v>
          </cell>
        </row>
        <row r="23">
          <cell r="D23">
            <v>4929.93</v>
          </cell>
        </row>
        <row r="26">
          <cell r="D26">
            <v>8715.82</v>
          </cell>
        </row>
        <row r="27">
          <cell r="D27">
            <v>7971.1</v>
          </cell>
        </row>
        <row r="32">
          <cell r="D32">
            <v>1174.6899999999998</v>
          </cell>
        </row>
        <row r="33">
          <cell r="D33">
            <v>1333.5</v>
          </cell>
        </row>
        <row r="34">
          <cell r="D34">
            <v>1920</v>
          </cell>
        </row>
        <row r="35">
          <cell r="D35"/>
        </row>
        <row r="36">
          <cell r="D36">
            <v>490</v>
          </cell>
        </row>
        <row r="37">
          <cell r="D37">
            <v>200</v>
          </cell>
        </row>
        <row r="38">
          <cell r="D38">
            <v>730</v>
          </cell>
        </row>
        <row r="39">
          <cell r="D39">
            <v>1370</v>
          </cell>
        </row>
        <row r="40">
          <cell r="D40">
            <v>400</v>
          </cell>
        </row>
        <row r="41">
          <cell r="D41"/>
        </row>
        <row r="42">
          <cell r="D42"/>
        </row>
        <row r="43">
          <cell r="D43"/>
        </row>
        <row r="44">
          <cell r="D44">
            <v>100</v>
          </cell>
        </row>
        <row r="45">
          <cell r="D45"/>
        </row>
        <row r="46">
          <cell r="D46">
            <v>1300</v>
          </cell>
        </row>
        <row r="47">
          <cell r="D47"/>
        </row>
        <row r="50">
          <cell r="D50">
            <v>670</v>
          </cell>
        </row>
        <row r="51">
          <cell r="D51"/>
        </row>
        <row r="52">
          <cell r="D52">
            <v>3154</v>
          </cell>
        </row>
        <row r="53">
          <cell r="D53"/>
        </row>
        <row r="54">
          <cell r="D54">
            <v>2599.5</v>
          </cell>
        </row>
        <row r="55">
          <cell r="D55"/>
        </row>
        <row r="58">
          <cell r="D58">
            <v>1000</v>
          </cell>
        </row>
        <row r="59">
          <cell r="D59">
            <v>1700</v>
          </cell>
        </row>
        <row r="60">
          <cell r="D60">
            <v>1740</v>
          </cell>
        </row>
        <row r="61">
          <cell r="D61"/>
        </row>
        <row r="62">
          <cell r="D62">
            <v>2240</v>
          </cell>
        </row>
        <row r="63">
          <cell r="D63">
            <v>650</v>
          </cell>
        </row>
        <row r="64">
          <cell r="D64">
            <v>748.5</v>
          </cell>
        </row>
        <row r="65">
          <cell r="D65">
            <v>1060</v>
          </cell>
        </row>
        <row r="66">
          <cell r="D66"/>
        </row>
        <row r="67">
          <cell r="D67">
            <v>400</v>
          </cell>
        </row>
        <row r="68">
          <cell r="D68"/>
        </row>
        <row r="69">
          <cell r="D69"/>
        </row>
        <row r="73">
          <cell r="D73"/>
        </row>
        <row r="74">
          <cell r="D74"/>
        </row>
        <row r="75">
          <cell r="D75"/>
        </row>
        <row r="76">
          <cell r="D76"/>
        </row>
        <row r="77">
          <cell r="D77"/>
        </row>
        <row r="80">
          <cell r="E80">
            <v>19951.349999999969</v>
          </cell>
        </row>
      </sheetData>
      <sheetData sheetId="11">
        <row r="10">
          <cell r="C10">
            <v>7990</v>
          </cell>
        </row>
        <row r="12">
          <cell r="H12">
            <v>110444.12</v>
          </cell>
        </row>
        <row r="15">
          <cell r="D15">
            <v>421.1</v>
          </cell>
        </row>
        <row r="16">
          <cell r="D16">
            <v>1969</v>
          </cell>
        </row>
        <row r="17">
          <cell r="D17">
            <v>63282.889999999992</v>
          </cell>
        </row>
        <row r="18">
          <cell r="D18">
            <v>9000</v>
          </cell>
        </row>
        <row r="19">
          <cell r="D19"/>
        </row>
        <row r="20">
          <cell r="D20"/>
        </row>
        <row r="21">
          <cell r="D21">
            <v>1000.49</v>
          </cell>
        </row>
        <row r="22">
          <cell r="D22"/>
        </row>
        <row r="23">
          <cell r="D23">
            <v>4506.6000000000004</v>
          </cell>
        </row>
        <row r="26">
          <cell r="D26">
            <v>4813.68</v>
          </cell>
        </row>
        <row r="27">
          <cell r="D27">
            <v>13335.66</v>
          </cell>
        </row>
        <row r="32">
          <cell r="D32">
            <v>1432.88</v>
          </cell>
        </row>
        <row r="33">
          <cell r="D33">
            <v>2406.7800000000002</v>
          </cell>
        </row>
        <row r="34">
          <cell r="D34">
            <v>2214.4700000000003</v>
          </cell>
        </row>
        <row r="35">
          <cell r="D35">
            <v>794.98</v>
          </cell>
        </row>
        <row r="36">
          <cell r="D36">
            <v>420</v>
          </cell>
        </row>
        <row r="37">
          <cell r="D37"/>
        </row>
        <row r="38">
          <cell r="D38">
            <v>471</v>
          </cell>
        </row>
        <row r="39">
          <cell r="D39">
            <v>2740</v>
          </cell>
        </row>
        <row r="40">
          <cell r="D40">
            <v>275</v>
          </cell>
        </row>
        <row r="41">
          <cell r="D41"/>
        </row>
        <row r="42">
          <cell r="D42">
            <v>120</v>
          </cell>
        </row>
        <row r="43">
          <cell r="D43"/>
        </row>
        <row r="44">
          <cell r="D44">
            <v>360</v>
          </cell>
        </row>
        <row r="45">
          <cell r="D45"/>
        </row>
        <row r="46">
          <cell r="D46">
            <v>710</v>
          </cell>
        </row>
        <row r="47">
          <cell r="D47"/>
        </row>
        <row r="50">
          <cell r="D50"/>
        </row>
        <row r="51">
          <cell r="D51"/>
        </row>
        <row r="52">
          <cell r="D52">
            <v>891.77</v>
          </cell>
        </row>
        <row r="53">
          <cell r="D53"/>
        </row>
        <row r="54">
          <cell r="D54">
            <v>970</v>
          </cell>
        </row>
        <row r="55">
          <cell r="D55"/>
        </row>
        <row r="58">
          <cell r="D58">
            <v>810</v>
          </cell>
        </row>
        <row r="59">
          <cell r="D59"/>
        </row>
        <row r="60">
          <cell r="D60">
            <v>2550</v>
          </cell>
        </row>
        <row r="61">
          <cell r="D61">
            <v>800</v>
          </cell>
        </row>
        <row r="62">
          <cell r="D62">
            <v>2390</v>
          </cell>
        </row>
        <row r="63">
          <cell r="D63">
            <v>180</v>
          </cell>
        </row>
        <row r="64">
          <cell r="D64">
            <v>750</v>
          </cell>
        </row>
        <row r="65">
          <cell r="D65">
            <v>279.98</v>
          </cell>
        </row>
        <row r="66">
          <cell r="D66"/>
        </row>
        <row r="67">
          <cell r="D67">
            <v>1492.72</v>
          </cell>
        </row>
        <row r="68">
          <cell r="D68"/>
        </row>
        <row r="73">
          <cell r="D73">
            <v>400</v>
          </cell>
        </row>
        <row r="74">
          <cell r="D74">
            <v>51.4</v>
          </cell>
        </row>
        <row r="75">
          <cell r="D75"/>
        </row>
        <row r="76">
          <cell r="D76"/>
        </row>
        <row r="77">
          <cell r="D77"/>
        </row>
        <row r="80">
          <cell r="E80">
            <v>25599.929999999906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BLARGA "/>
      <sheetName val="INTERNET SÍTIO"/>
      <sheetName val="NÃO SÓCIOS"/>
      <sheetName val="ASSOCIADOS"/>
      <sheetName val="POSSEIROS E EMAILs"/>
      <sheetName val="PROPRIETARIOS E ASSOCIADOS"/>
      <sheetName val="Planilha2"/>
      <sheetName val="2022"/>
    </sheetNames>
    <sheetDataSet>
      <sheetData sheetId="0">
        <row r="143">
          <cell r="N143">
            <v>84111.5</v>
          </cell>
          <cell r="P143">
            <v>92567.5</v>
          </cell>
          <cell r="R143">
            <v>92661.5</v>
          </cell>
          <cell r="T143">
            <v>94584.5</v>
          </cell>
          <cell r="X143">
            <v>93985.5</v>
          </cell>
          <cell r="Z143">
            <v>93135.5</v>
          </cell>
          <cell r="AB143">
            <v>94493</v>
          </cell>
          <cell r="AD143">
            <v>27600</v>
          </cell>
          <cell r="AE143">
            <v>26600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BLARGA "/>
      <sheetName val="INTERNET SÍTIO"/>
      <sheetName val="NÃO SÓCIOS"/>
      <sheetName val="ASSOCIADOS"/>
      <sheetName val="POSSEIROS E EMAILs"/>
      <sheetName val="PROPRIETARIOS E ASSOCIADOS"/>
      <sheetName val="Planilha2"/>
      <sheetName val="2022"/>
    </sheetNames>
    <sheetDataSet>
      <sheetData sheetId="0">
        <row r="143">
          <cell r="N143">
            <v>84111.5</v>
          </cell>
          <cell r="V143">
            <v>94714.5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646FB-433F-42E5-A622-4242B18FD34D}">
  <dimension ref="A5:AY79"/>
  <sheetViews>
    <sheetView tabSelected="1" zoomScale="69" zoomScaleNormal="69" workbookViewId="0">
      <selection activeCell="B86" sqref="B86"/>
    </sheetView>
  </sheetViews>
  <sheetFormatPr defaultRowHeight="12.75" x14ac:dyDescent="0.2"/>
  <cols>
    <col min="1" max="1" width="0.7109375" customWidth="1"/>
    <col min="2" max="2" width="57.140625" style="1" customWidth="1"/>
    <col min="3" max="3" width="0.42578125" style="1" customWidth="1"/>
    <col min="4" max="6" width="12.5703125" style="1" customWidth="1"/>
    <col min="7" max="7" width="0.42578125" style="1" customWidth="1"/>
    <col min="8" max="9" width="12.5703125" style="1" customWidth="1"/>
    <col min="10" max="10" width="11.140625" style="1" customWidth="1"/>
    <col min="11" max="11" width="0.42578125" style="1" customWidth="1"/>
    <col min="12" max="14" width="12.5703125" style="2" customWidth="1"/>
    <col min="15" max="15" width="0.42578125" style="3" customWidth="1"/>
    <col min="16" max="18" width="12.5703125" style="2" customWidth="1"/>
    <col min="19" max="19" width="0.42578125" customWidth="1"/>
    <col min="20" max="22" width="12.5703125" style="2" customWidth="1"/>
    <col min="23" max="23" width="0.42578125" customWidth="1"/>
    <col min="24" max="26" width="12.5703125" style="2" customWidth="1"/>
    <col min="27" max="27" width="0.42578125" customWidth="1"/>
    <col min="28" max="30" width="12.5703125" style="2" customWidth="1"/>
    <col min="31" max="31" width="0.28515625" style="2" customWidth="1"/>
    <col min="32" max="34" width="12.5703125" style="2" customWidth="1"/>
    <col min="35" max="35" width="0.42578125" customWidth="1"/>
    <col min="36" max="38" width="12.5703125" style="2" customWidth="1"/>
    <col min="39" max="39" width="0.42578125" customWidth="1"/>
    <col min="40" max="42" width="12.5703125" style="2" customWidth="1"/>
    <col min="43" max="43" width="0.5703125" style="2" customWidth="1"/>
    <col min="44" max="46" width="12.5703125" style="2" customWidth="1"/>
    <col min="47" max="47" width="0.5703125" customWidth="1"/>
    <col min="48" max="50" width="12.5703125" style="2" customWidth="1"/>
    <col min="51" max="51" width="0.5703125" customWidth="1"/>
  </cols>
  <sheetData>
    <row r="5" spans="1:51" ht="13.5" thickBot="1" x14ac:dyDescent="0.25"/>
    <row r="6" spans="1:51" ht="12" customHeight="1" thickTop="1" thickBot="1" x14ac:dyDescent="0.25">
      <c r="B6" s="4"/>
      <c r="C6" s="5"/>
      <c r="D6" s="6"/>
      <c r="E6" s="7" t="s">
        <v>0</v>
      </c>
      <c r="F6" s="8"/>
      <c r="G6" s="9"/>
      <c r="H6" s="10"/>
      <c r="I6" s="11" t="s">
        <v>1</v>
      </c>
      <c r="J6" s="12"/>
      <c r="K6" s="13"/>
      <c r="L6" s="14"/>
      <c r="M6" s="15" t="s">
        <v>2</v>
      </c>
      <c r="N6" s="16"/>
      <c r="O6" s="17"/>
      <c r="P6" s="14"/>
      <c r="Q6" s="15" t="s">
        <v>3</v>
      </c>
      <c r="R6" s="16"/>
      <c r="S6" s="18"/>
      <c r="T6" s="14"/>
      <c r="U6" s="15" t="s">
        <v>4</v>
      </c>
      <c r="V6" s="16"/>
      <c r="W6" s="18"/>
      <c r="X6" s="14"/>
      <c r="Y6" s="15" t="s">
        <v>5</v>
      </c>
      <c r="Z6" s="16"/>
      <c r="AA6" s="18"/>
      <c r="AB6" s="14"/>
      <c r="AC6" s="15" t="s">
        <v>6</v>
      </c>
      <c r="AD6" s="16"/>
      <c r="AE6" s="19"/>
      <c r="AF6" s="14"/>
      <c r="AG6" s="15" t="s">
        <v>7</v>
      </c>
      <c r="AH6" s="16"/>
      <c r="AI6" s="18"/>
      <c r="AJ6" s="14"/>
      <c r="AK6" s="15" t="s">
        <v>8</v>
      </c>
      <c r="AL6" s="16"/>
      <c r="AM6" s="18"/>
      <c r="AN6" s="14"/>
      <c r="AO6" s="15" t="s">
        <v>9</v>
      </c>
      <c r="AP6" s="16"/>
      <c r="AQ6" s="20"/>
      <c r="AR6" s="14"/>
      <c r="AS6" s="15" t="s">
        <v>10</v>
      </c>
      <c r="AT6" s="16"/>
      <c r="AU6" s="18"/>
      <c r="AV6" s="14"/>
      <c r="AW6" s="15" t="s">
        <v>11</v>
      </c>
      <c r="AX6" s="16"/>
      <c r="AY6" s="18"/>
    </row>
    <row r="7" spans="1:51" ht="3" customHeight="1" thickTop="1" x14ac:dyDescent="0.2">
      <c r="A7" s="21"/>
      <c r="B7" s="22"/>
      <c r="C7" s="5"/>
      <c r="D7" s="22"/>
      <c r="E7" s="22"/>
      <c r="F7" s="22"/>
      <c r="G7" s="5"/>
      <c r="H7" s="22"/>
      <c r="I7" s="22"/>
      <c r="J7" s="22"/>
      <c r="K7" s="5"/>
      <c r="L7" s="23"/>
      <c r="M7" s="23"/>
      <c r="N7" s="23"/>
      <c r="P7" s="23"/>
      <c r="Q7" s="23"/>
      <c r="R7" s="23"/>
      <c r="S7" s="18"/>
      <c r="T7" s="23"/>
      <c r="U7" s="23"/>
      <c r="V7" s="23"/>
      <c r="W7" s="18"/>
      <c r="X7" s="23"/>
      <c r="Y7" s="23"/>
      <c r="Z7" s="23"/>
      <c r="AA7" s="18"/>
      <c r="AB7" s="23"/>
      <c r="AC7" s="23"/>
      <c r="AD7" s="23"/>
      <c r="AE7" s="23"/>
      <c r="AF7" s="23"/>
      <c r="AG7" s="23"/>
      <c r="AH7" s="23"/>
      <c r="AI7" s="18"/>
      <c r="AJ7" s="23"/>
      <c r="AK7" s="23"/>
      <c r="AL7" s="23"/>
      <c r="AM7" s="18"/>
      <c r="AN7" s="23"/>
      <c r="AO7" s="23"/>
      <c r="AP7" s="23"/>
      <c r="AQ7" s="24"/>
      <c r="AR7" s="23"/>
      <c r="AS7" s="23"/>
      <c r="AT7" s="23"/>
      <c r="AU7" s="18"/>
      <c r="AV7" s="23"/>
      <c r="AW7" s="23"/>
      <c r="AX7" s="23"/>
      <c r="AY7" s="18"/>
    </row>
    <row r="8" spans="1:51" x14ac:dyDescent="0.2">
      <c r="A8" s="21"/>
      <c r="B8" s="25" t="s">
        <v>12</v>
      </c>
      <c r="C8" s="26"/>
      <c r="D8" s="27" t="s">
        <v>13</v>
      </c>
      <c r="E8" s="27" t="s">
        <v>14</v>
      </c>
      <c r="F8" s="27" t="s">
        <v>15</v>
      </c>
      <c r="G8" s="28"/>
      <c r="H8" s="27" t="s">
        <v>13</v>
      </c>
      <c r="I8" s="27" t="s">
        <v>14</v>
      </c>
      <c r="J8" s="27" t="s">
        <v>16</v>
      </c>
      <c r="K8" s="28"/>
      <c r="L8" s="27" t="s">
        <v>13</v>
      </c>
      <c r="M8" s="27" t="s">
        <v>14</v>
      </c>
      <c r="N8" s="27" t="s">
        <v>16</v>
      </c>
      <c r="O8" s="28"/>
      <c r="P8" s="27" t="s">
        <v>13</v>
      </c>
      <c r="Q8" s="27" t="s">
        <v>17</v>
      </c>
      <c r="R8" s="27" t="s">
        <v>16</v>
      </c>
      <c r="S8" s="29"/>
      <c r="T8" s="27" t="s">
        <v>18</v>
      </c>
      <c r="U8" s="27" t="s">
        <v>17</v>
      </c>
      <c r="V8" s="27" t="s">
        <v>15</v>
      </c>
      <c r="W8" s="29"/>
      <c r="X8" s="27" t="s">
        <v>18</v>
      </c>
      <c r="Y8" s="27" t="s">
        <v>17</v>
      </c>
      <c r="Z8" s="27" t="s">
        <v>15</v>
      </c>
      <c r="AA8" s="29"/>
      <c r="AB8" s="27" t="s">
        <v>18</v>
      </c>
      <c r="AC8" s="27" t="s">
        <v>17</v>
      </c>
      <c r="AD8" s="27" t="s">
        <v>15</v>
      </c>
      <c r="AE8" s="28"/>
      <c r="AF8" s="27" t="s">
        <v>18</v>
      </c>
      <c r="AG8" s="27" t="s">
        <v>17</v>
      </c>
      <c r="AH8" s="27" t="s">
        <v>15</v>
      </c>
      <c r="AI8" s="18"/>
      <c r="AJ8" s="27" t="s">
        <v>18</v>
      </c>
      <c r="AK8" s="27" t="s">
        <v>17</v>
      </c>
      <c r="AL8" s="27" t="s">
        <v>15</v>
      </c>
      <c r="AM8" s="18"/>
      <c r="AN8" s="27" t="s">
        <v>18</v>
      </c>
      <c r="AO8" s="27" t="s">
        <v>17</v>
      </c>
      <c r="AP8" s="27" t="s">
        <v>15</v>
      </c>
      <c r="AQ8" s="28"/>
      <c r="AR8" s="27" t="s">
        <v>18</v>
      </c>
      <c r="AS8" s="27" t="s">
        <v>17</v>
      </c>
      <c r="AT8" s="27" t="s">
        <v>15</v>
      </c>
      <c r="AU8" s="18"/>
      <c r="AV8" s="27" t="s">
        <v>18</v>
      </c>
      <c r="AW8" s="27" t="s">
        <v>17</v>
      </c>
      <c r="AX8" s="27" t="s">
        <v>15</v>
      </c>
      <c r="AY8" s="18"/>
    </row>
    <row r="9" spans="1:51" x14ac:dyDescent="0.2">
      <c r="A9" s="21"/>
      <c r="B9" s="30"/>
      <c r="C9" s="31"/>
      <c r="D9" s="30"/>
      <c r="E9" s="30"/>
      <c r="F9" s="30"/>
      <c r="G9" s="32"/>
      <c r="H9" s="30"/>
      <c r="I9" s="30"/>
      <c r="J9" s="30"/>
      <c r="K9" s="32"/>
      <c r="L9" s="30"/>
      <c r="M9" s="30"/>
      <c r="N9" s="30"/>
      <c r="O9" s="32"/>
      <c r="P9" s="30"/>
      <c r="Q9" s="30"/>
      <c r="R9" s="30"/>
      <c r="S9" s="18"/>
      <c r="T9" s="30"/>
      <c r="U9" s="30"/>
      <c r="V9" s="30"/>
      <c r="W9" s="18"/>
      <c r="X9" s="30"/>
      <c r="Y9" s="30"/>
      <c r="Z9" s="30"/>
      <c r="AA9" s="18"/>
      <c r="AB9" s="30"/>
      <c r="AC9" s="30"/>
      <c r="AD9" s="30"/>
      <c r="AE9" s="32"/>
      <c r="AF9" s="30"/>
      <c r="AG9" s="30"/>
      <c r="AH9" s="30"/>
      <c r="AI9" s="18"/>
      <c r="AJ9" s="30"/>
      <c r="AK9" s="30"/>
      <c r="AL9" s="30"/>
      <c r="AM9" s="18"/>
      <c r="AN9" s="30"/>
      <c r="AO9" s="30"/>
      <c r="AP9" s="30"/>
      <c r="AQ9" s="32"/>
      <c r="AR9" s="30"/>
      <c r="AS9" s="30"/>
      <c r="AT9" s="30"/>
      <c r="AU9" s="18"/>
      <c r="AV9" s="30"/>
      <c r="AW9" s="30"/>
      <c r="AX9" s="30"/>
      <c r="AY9" s="18"/>
    </row>
    <row r="10" spans="1:51" x14ac:dyDescent="0.2">
      <c r="A10" s="21"/>
      <c r="B10" s="33" t="s">
        <v>19</v>
      </c>
      <c r="C10" s="34"/>
      <c r="D10" s="35"/>
      <c r="E10" s="36"/>
      <c r="F10" s="37"/>
      <c r="G10" s="38"/>
      <c r="H10" s="35"/>
      <c r="I10" s="36"/>
      <c r="J10" s="37"/>
      <c r="K10" s="38"/>
      <c r="L10" s="35"/>
      <c r="M10" s="36"/>
      <c r="N10" s="37"/>
      <c r="O10" s="38"/>
      <c r="P10" s="35"/>
      <c r="Q10" s="36"/>
      <c r="R10" s="37"/>
      <c r="S10" s="18"/>
      <c r="T10" s="35"/>
      <c r="U10" s="36"/>
      <c r="V10" s="37"/>
      <c r="W10" s="18"/>
      <c r="X10" s="35"/>
      <c r="Y10" s="36"/>
      <c r="Z10" s="37"/>
      <c r="AA10" s="18"/>
      <c r="AB10" s="35"/>
      <c r="AC10" s="36"/>
      <c r="AD10" s="37"/>
      <c r="AE10" s="38"/>
      <c r="AF10" s="35"/>
      <c r="AG10" s="36"/>
      <c r="AH10" s="37"/>
      <c r="AI10" s="18"/>
      <c r="AJ10" s="35"/>
      <c r="AK10" s="36"/>
      <c r="AL10" s="37"/>
      <c r="AM10" s="18"/>
      <c r="AN10" s="35"/>
      <c r="AO10" s="36"/>
      <c r="AP10" s="37"/>
      <c r="AQ10" s="38"/>
      <c r="AR10" s="35"/>
      <c r="AS10" s="36"/>
      <c r="AT10" s="37"/>
      <c r="AU10" s="18"/>
      <c r="AV10" s="35"/>
      <c r="AW10" s="36"/>
      <c r="AX10" s="37"/>
      <c r="AY10" s="18"/>
    </row>
    <row r="11" spans="1:51" x14ac:dyDescent="0.2">
      <c r="A11" s="21"/>
      <c r="B11" s="39" t="s">
        <v>20</v>
      </c>
      <c r="C11" s="40"/>
      <c r="D11" s="41">
        <v>77100</v>
      </c>
      <c r="E11" s="42">
        <f>[1]JAN21!$J$9+[1]JAN21!$C$9</f>
        <v>76145.290000000008</v>
      </c>
      <c r="F11" s="43">
        <f>(D11-E11)</f>
        <v>954.70999999999185</v>
      </c>
      <c r="G11" s="44"/>
      <c r="H11" s="41">
        <f>D11</f>
        <v>77100</v>
      </c>
      <c r="I11" s="42">
        <f>[1]FEV21!$J$9+[1]FEV21!$C$9</f>
        <v>69473.959999999992</v>
      </c>
      <c r="J11" s="43">
        <f>(H11-I11)</f>
        <v>7626.0400000000081</v>
      </c>
      <c r="K11" s="44"/>
      <c r="L11" s="41">
        <f>D11</f>
        <v>77100</v>
      </c>
      <c r="M11" s="42">
        <f>[1]MAR21!$J$9+[1]MAR21!$C$9</f>
        <v>78873.14</v>
      </c>
      <c r="N11" s="45">
        <f>-(L11-M11)</f>
        <v>1773.1399999999994</v>
      </c>
      <c r="O11" s="46"/>
      <c r="P11" s="41">
        <f>D11</f>
        <v>77100</v>
      </c>
      <c r="Q11" s="42">
        <f>[1]ABR21!$H$12</f>
        <v>82066.87999999999</v>
      </c>
      <c r="R11" s="45">
        <f>(Q11-P11)</f>
        <v>4966.8799999999901</v>
      </c>
      <c r="S11" s="47"/>
      <c r="T11" s="41">
        <f>'[2]2021'!$N$143</f>
        <v>84111.5</v>
      </c>
      <c r="U11" s="42">
        <f>[1]MAI21!$H$12</f>
        <v>76717.009999999995</v>
      </c>
      <c r="V11" s="43">
        <f>-(T11-U11)</f>
        <v>-7394.4900000000052</v>
      </c>
      <c r="W11" s="47"/>
      <c r="X11" s="41">
        <f>'[2]2021'!$P$143</f>
        <v>92567.5</v>
      </c>
      <c r="Y11" s="42">
        <f>[1]JUN21!$H$12</f>
        <v>92763.95</v>
      </c>
      <c r="Z11" s="45">
        <f>-(X11-Y11)</f>
        <v>196.44999999999709</v>
      </c>
      <c r="AA11" s="47"/>
      <c r="AB11" s="41">
        <f>'[2]2021'!$R$143</f>
        <v>92661.5</v>
      </c>
      <c r="AC11" s="42">
        <f>[1]JUL21!$H$12</f>
        <v>92864.959999999992</v>
      </c>
      <c r="AD11" s="45">
        <f>-(AB11-AC11)</f>
        <v>203.45999999999185</v>
      </c>
      <c r="AE11" s="44"/>
      <c r="AF11" s="41">
        <f>'[2]2021'!$T$143</f>
        <v>94584.5</v>
      </c>
      <c r="AG11" s="42">
        <f>[1]AGO21!$H$12</f>
        <v>84762.35</v>
      </c>
      <c r="AH11" s="43">
        <f>-(AF11-AG11)</f>
        <v>-9822.1499999999942</v>
      </c>
      <c r="AI11" s="18"/>
      <c r="AJ11" s="41">
        <f>'[3]2021'!$V$143</f>
        <v>94714.5</v>
      </c>
      <c r="AK11" s="42">
        <f>[1]SET21!$H$12</f>
        <v>87085.139999999985</v>
      </c>
      <c r="AL11" s="43">
        <f>-(AJ11-AK11)</f>
        <v>-7629.3600000000151</v>
      </c>
      <c r="AM11" s="18"/>
      <c r="AN11" s="41">
        <f>'[2]2021'!$X$143+'[2]2021'!$AD$143</f>
        <v>121585.5</v>
      </c>
      <c r="AO11" s="42">
        <f>[1]OUT21!$H$12</f>
        <v>92316.52</v>
      </c>
      <c r="AP11" s="43">
        <f>-(AN11-AO11)</f>
        <v>-29268.979999999996</v>
      </c>
      <c r="AQ11" s="44"/>
      <c r="AR11" s="41">
        <f>'[2]2021'!$Z$143+'[2]2021'!$AE$143</f>
        <v>119735.5</v>
      </c>
      <c r="AS11" s="42">
        <f>[1]NOV21!$H$12</f>
        <v>104919.87000000001</v>
      </c>
      <c r="AT11" s="48">
        <f>-(AR11-AS11)</f>
        <v>-14815.62999999999</v>
      </c>
      <c r="AU11" s="18"/>
      <c r="AV11" s="41">
        <f>'[2]2021'!$AB$143</f>
        <v>94493</v>
      </c>
      <c r="AW11" s="42">
        <f>[1]DEZ21!$H$12</f>
        <v>110444.12</v>
      </c>
      <c r="AX11" s="49">
        <f>-(AV11-AW11)</f>
        <v>15951.119999999995</v>
      </c>
      <c r="AY11" s="18"/>
    </row>
    <row r="12" spans="1:51" x14ac:dyDescent="0.2">
      <c r="A12" s="21"/>
      <c r="B12" s="39" t="s">
        <v>21</v>
      </c>
      <c r="C12" s="40"/>
      <c r="D12" s="41">
        <v>0</v>
      </c>
      <c r="E12" s="42"/>
      <c r="F12" s="43"/>
      <c r="G12" s="46"/>
      <c r="H12" s="41">
        <v>0</v>
      </c>
      <c r="I12" s="42">
        <f>[1]FEV21!$C$10+[1]FEV21!$C$11</f>
        <v>18000</v>
      </c>
      <c r="J12" s="45">
        <f>-(H12-I12)</f>
        <v>18000</v>
      </c>
      <c r="K12" s="46"/>
      <c r="L12" s="41">
        <v>0</v>
      </c>
      <c r="M12" s="42">
        <v>0</v>
      </c>
      <c r="N12" s="50"/>
      <c r="O12" s="46"/>
      <c r="P12" s="41">
        <v>0</v>
      </c>
      <c r="Q12" s="42">
        <v>0</v>
      </c>
      <c r="R12" s="45">
        <f t="shared" ref="R12:R13" si="0">(Q12-P12)</f>
        <v>0</v>
      </c>
      <c r="S12" s="47"/>
      <c r="T12" s="41">
        <v>0</v>
      </c>
      <c r="U12" s="42">
        <v>0</v>
      </c>
      <c r="V12" s="45"/>
      <c r="W12" s="47"/>
      <c r="X12" s="41">
        <v>0</v>
      </c>
      <c r="Y12" s="42">
        <v>0</v>
      </c>
      <c r="Z12" s="45"/>
      <c r="AA12" s="47"/>
      <c r="AB12" s="41">
        <v>0</v>
      </c>
      <c r="AC12" s="42">
        <v>0</v>
      </c>
      <c r="AD12" s="45"/>
      <c r="AE12" s="51"/>
      <c r="AF12" s="41">
        <v>0</v>
      </c>
      <c r="AG12" s="42">
        <v>0</v>
      </c>
      <c r="AH12" s="45"/>
      <c r="AI12" s="18"/>
      <c r="AJ12" s="41">
        <v>0</v>
      </c>
      <c r="AK12" s="42">
        <v>0</v>
      </c>
      <c r="AL12" s="45"/>
      <c r="AM12" s="18"/>
      <c r="AN12" s="41">
        <v>0</v>
      </c>
      <c r="AO12" s="42">
        <v>0</v>
      </c>
      <c r="AP12" s="45"/>
      <c r="AQ12" s="51"/>
      <c r="AR12" s="41">
        <v>0</v>
      </c>
      <c r="AS12" s="42">
        <v>0</v>
      </c>
      <c r="AT12" s="45"/>
      <c r="AU12" s="18"/>
      <c r="AV12" s="41">
        <v>0</v>
      </c>
      <c r="AW12" s="42">
        <v>0</v>
      </c>
      <c r="AX12" s="45"/>
      <c r="AY12" s="18"/>
    </row>
    <row r="13" spans="1:51" x14ac:dyDescent="0.2">
      <c r="A13" s="21"/>
      <c r="B13" s="52" t="s">
        <v>22</v>
      </c>
      <c r="C13" s="53"/>
      <c r="D13" s="54">
        <f>D11+D12</f>
        <v>77100</v>
      </c>
      <c r="E13" s="54">
        <f>E11+E12</f>
        <v>76145.290000000008</v>
      </c>
      <c r="F13" s="55">
        <f t="shared" ref="F13" si="1">(D13-E13)</f>
        <v>954.70999999999185</v>
      </c>
      <c r="G13" s="56"/>
      <c r="H13" s="54">
        <f>H11+H12</f>
        <v>77100</v>
      </c>
      <c r="I13" s="54">
        <f>I11+I12</f>
        <v>87473.959999999992</v>
      </c>
      <c r="J13" s="57">
        <f>-(H13-I13)</f>
        <v>10373.959999999992</v>
      </c>
      <c r="K13" s="58"/>
      <c r="L13" s="54">
        <f>L11+L12</f>
        <v>77100</v>
      </c>
      <c r="M13" s="54">
        <f>M11+M12</f>
        <v>78873.14</v>
      </c>
      <c r="N13" s="57">
        <f>-(L13-M13)</f>
        <v>1773.1399999999994</v>
      </c>
      <c r="O13" s="58"/>
      <c r="P13" s="54">
        <f>P11+P12</f>
        <v>77100</v>
      </c>
      <c r="Q13" s="54">
        <f>Q11+Q12</f>
        <v>82066.87999999999</v>
      </c>
      <c r="R13" s="57">
        <f t="shared" si="0"/>
        <v>4966.8799999999901</v>
      </c>
      <c r="S13" s="47"/>
      <c r="T13" s="54">
        <f>T11+T12</f>
        <v>84111.5</v>
      </c>
      <c r="U13" s="54">
        <f>U11+U12</f>
        <v>76717.009999999995</v>
      </c>
      <c r="V13" s="55">
        <f t="shared" ref="V13" si="2">-(T13-U13)</f>
        <v>-7394.4900000000052</v>
      </c>
      <c r="W13" s="47"/>
      <c r="X13" s="54">
        <f>X11+X12</f>
        <v>92567.5</v>
      </c>
      <c r="Y13" s="54">
        <f>Y11+Y12</f>
        <v>92763.95</v>
      </c>
      <c r="Z13" s="57">
        <f t="shared" ref="Z13" si="3">-(X13-Y13)</f>
        <v>196.44999999999709</v>
      </c>
      <c r="AA13" s="47"/>
      <c r="AB13" s="54">
        <f>AB11+AB12</f>
        <v>92661.5</v>
      </c>
      <c r="AC13" s="54">
        <f>AC11+AC12</f>
        <v>92864.959999999992</v>
      </c>
      <c r="AD13" s="57">
        <f t="shared" ref="AD13" si="4">-(AB13-AC13)</f>
        <v>203.45999999999185</v>
      </c>
      <c r="AE13" s="56"/>
      <c r="AF13" s="54">
        <f>AF11+AF12</f>
        <v>94584.5</v>
      </c>
      <c r="AG13" s="54">
        <f>AG11+AG12</f>
        <v>84762.35</v>
      </c>
      <c r="AH13" s="57">
        <f t="shared" ref="AH13" si="5">-(AF13-AG13)</f>
        <v>-9822.1499999999942</v>
      </c>
      <c r="AI13" s="18"/>
      <c r="AJ13" s="54">
        <f>AJ11+AJ12</f>
        <v>94714.5</v>
      </c>
      <c r="AK13" s="54">
        <f>AK11+AK12</f>
        <v>87085.139999999985</v>
      </c>
      <c r="AL13" s="57">
        <f t="shared" ref="AL13" si="6">-(AJ13-AK13)</f>
        <v>-7629.3600000000151</v>
      </c>
      <c r="AM13" s="18"/>
      <c r="AN13" s="54">
        <f>AN11+AN12</f>
        <v>121585.5</v>
      </c>
      <c r="AO13" s="54">
        <f>AO11+AO12</f>
        <v>92316.52</v>
      </c>
      <c r="AP13" s="55">
        <f t="shared" ref="AP13" si="7">-(AN13-AO13)</f>
        <v>-29268.979999999996</v>
      </c>
      <c r="AQ13" s="56"/>
      <c r="AR13" s="54">
        <f>AR11+AR12</f>
        <v>119735.5</v>
      </c>
      <c r="AS13" s="54">
        <f>AS11+AS12</f>
        <v>104919.87000000001</v>
      </c>
      <c r="AT13" s="57">
        <f t="shared" ref="AT13" si="8">-(AR13-AS13)</f>
        <v>-14815.62999999999</v>
      </c>
      <c r="AU13" s="18"/>
      <c r="AV13" s="54">
        <f>AV11+AV12</f>
        <v>94493</v>
      </c>
      <c r="AW13" s="54">
        <f>AW11+AW12</f>
        <v>110444.12</v>
      </c>
      <c r="AX13" s="57">
        <f t="shared" ref="AX13" si="9">-(AV13-AW13)</f>
        <v>15951.119999999995</v>
      </c>
      <c r="AY13" s="18"/>
    </row>
    <row r="14" spans="1:51" x14ac:dyDescent="0.2">
      <c r="A14" s="21"/>
      <c r="B14" s="59"/>
      <c r="C14" s="60"/>
      <c r="D14" s="61"/>
      <c r="E14" s="61"/>
      <c r="F14" s="62"/>
      <c r="G14" s="63"/>
      <c r="H14" s="61"/>
      <c r="I14" s="61"/>
      <c r="J14" s="62"/>
      <c r="K14" s="63"/>
      <c r="L14" s="61"/>
      <c r="M14" s="61"/>
      <c r="N14" s="62"/>
      <c r="O14" s="63"/>
      <c r="P14" s="61"/>
      <c r="Q14" s="61"/>
      <c r="R14" s="62"/>
      <c r="S14" s="18"/>
      <c r="T14" s="61"/>
      <c r="U14" s="61"/>
      <c r="V14" s="62"/>
      <c r="W14" s="18"/>
      <c r="X14" s="61"/>
      <c r="Y14" s="61"/>
      <c r="Z14" s="62"/>
      <c r="AA14" s="18"/>
      <c r="AB14" s="61"/>
      <c r="AC14" s="61"/>
      <c r="AD14" s="62"/>
      <c r="AE14" s="63"/>
      <c r="AF14" s="61"/>
      <c r="AG14" s="61"/>
      <c r="AH14" s="62"/>
      <c r="AI14" s="18"/>
      <c r="AJ14" s="61"/>
      <c r="AK14" s="61"/>
      <c r="AL14" s="62"/>
      <c r="AM14" s="18"/>
      <c r="AN14" s="61"/>
      <c r="AO14" s="61"/>
      <c r="AP14" s="62"/>
      <c r="AQ14" s="63"/>
      <c r="AR14" s="61"/>
      <c r="AS14" s="61"/>
      <c r="AT14" s="62"/>
      <c r="AU14" s="18"/>
      <c r="AV14" s="61"/>
      <c r="AW14" s="61"/>
      <c r="AX14" s="62"/>
      <c r="AY14" s="18"/>
    </row>
    <row r="15" spans="1:51" x14ac:dyDescent="0.2">
      <c r="A15" s="21"/>
      <c r="B15" s="64" t="s">
        <v>23</v>
      </c>
      <c r="C15" s="65"/>
      <c r="D15" s="66"/>
      <c r="E15" s="66"/>
      <c r="F15" s="66"/>
      <c r="G15" s="67"/>
      <c r="H15" s="66"/>
      <c r="I15" s="66"/>
      <c r="J15" s="66"/>
      <c r="K15" s="67"/>
      <c r="L15" s="66"/>
      <c r="M15" s="66"/>
      <c r="N15" s="66"/>
      <c r="O15" s="67"/>
      <c r="P15" s="66"/>
      <c r="Q15" s="66"/>
      <c r="R15" s="66"/>
      <c r="S15" s="18"/>
      <c r="T15" s="66"/>
      <c r="U15" s="66"/>
      <c r="V15" s="66"/>
      <c r="W15" s="18"/>
      <c r="X15" s="66"/>
      <c r="Y15" s="66"/>
      <c r="Z15" s="66"/>
      <c r="AA15" s="18"/>
      <c r="AB15" s="66"/>
      <c r="AC15" s="66"/>
      <c r="AD15" s="66"/>
      <c r="AE15" s="67"/>
      <c r="AF15" s="66"/>
      <c r="AG15" s="66"/>
      <c r="AH15" s="66"/>
      <c r="AI15" s="18"/>
      <c r="AJ15" s="66"/>
      <c r="AK15" s="66"/>
      <c r="AL15" s="66"/>
      <c r="AM15" s="18"/>
      <c r="AN15" s="66"/>
      <c r="AO15" s="66"/>
      <c r="AP15" s="66"/>
      <c r="AQ15" s="67"/>
      <c r="AR15" s="66"/>
      <c r="AS15" s="66"/>
      <c r="AT15" s="66"/>
      <c r="AU15" s="18"/>
      <c r="AV15" s="66"/>
      <c r="AW15" s="66"/>
      <c r="AX15" s="66"/>
      <c r="AY15" s="18"/>
    </row>
    <row r="16" spans="1:51" x14ac:dyDescent="0.2">
      <c r="A16" s="21"/>
      <c r="B16" s="68"/>
      <c r="C16" s="69"/>
      <c r="D16" s="70"/>
      <c r="E16" s="70"/>
      <c r="F16" s="70"/>
      <c r="G16" s="71"/>
      <c r="H16" s="70"/>
      <c r="I16" s="70"/>
      <c r="J16" s="70"/>
      <c r="K16" s="71"/>
      <c r="L16" s="70"/>
      <c r="M16" s="70"/>
      <c r="N16" s="70"/>
      <c r="O16" s="71"/>
      <c r="P16" s="70"/>
      <c r="Q16" s="70"/>
      <c r="R16" s="70"/>
      <c r="S16" s="18"/>
      <c r="T16" s="70"/>
      <c r="U16" s="70"/>
      <c r="V16" s="70"/>
      <c r="W16" s="18"/>
      <c r="X16" s="70"/>
      <c r="Y16" s="70"/>
      <c r="Z16" s="70"/>
      <c r="AA16" s="18"/>
      <c r="AB16" s="70"/>
      <c r="AC16" s="70"/>
      <c r="AD16" s="70"/>
      <c r="AE16" s="71"/>
      <c r="AF16" s="70"/>
      <c r="AG16" s="70"/>
      <c r="AH16" s="70"/>
      <c r="AI16" s="18"/>
      <c r="AJ16" s="70"/>
      <c r="AK16" s="70"/>
      <c r="AL16" s="70"/>
      <c r="AM16" s="18"/>
      <c r="AN16" s="70"/>
      <c r="AO16" s="70"/>
      <c r="AP16" s="70"/>
      <c r="AQ16" s="71"/>
      <c r="AR16" s="70"/>
      <c r="AS16" s="70"/>
      <c r="AT16" s="70"/>
      <c r="AU16" s="18"/>
      <c r="AV16" s="70"/>
      <c r="AW16" s="70"/>
      <c r="AX16" s="70"/>
      <c r="AY16" s="18"/>
    </row>
    <row r="17" spans="1:51" x14ac:dyDescent="0.2">
      <c r="A17" s="21"/>
      <c r="B17" s="72" t="s">
        <v>24</v>
      </c>
      <c r="C17" s="73"/>
      <c r="D17" s="74" t="s">
        <v>13</v>
      </c>
      <c r="E17" s="75" t="s">
        <v>14</v>
      </c>
      <c r="F17" s="75" t="s">
        <v>15</v>
      </c>
      <c r="G17" s="76"/>
      <c r="H17" s="75" t="s">
        <v>13</v>
      </c>
      <c r="I17" s="75" t="s">
        <v>14</v>
      </c>
      <c r="J17" s="75" t="s">
        <v>16</v>
      </c>
      <c r="K17" s="76"/>
      <c r="L17" s="74" t="s">
        <v>13</v>
      </c>
      <c r="M17" s="75" t="s">
        <v>14</v>
      </c>
      <c r="N17" s="75" t="s">
        <v>16</v>
      </c>
      <c r="O17" s="76"/>
      <c r="P17" s="74" t="s">
        <v>13</v>
      </c>
      <c r="Q17" s="75" t="s">
        <v>17</v>
      </c>
      <c r="R17" s="75" t="s">
        <v>15</v>
      </c>
      <c r="S17" s="18"/>
      <c r="T17" s="74" t="s">
        <v>13</v>
      </c>
      <c r="U17" s="75" t="s">
        <v>17</v>
      </c>
      <c r="V17" s="75" t="s">
        <v>15</v>
      </c>
      <c r="W17" s="18"/>
      <c r="X17" s="74" t="s">
        <v>13</v>
      </c>
      <c r="Y17" s="75" t="s">
        <v>17</v>
      </c>
      <c r="Z17" s="75" t="s">
        <v>15</v>
      </c>
      <c r="AA17" s="18"/>
      <c r="AB17" s="74" t="s">
        <v>13</v>
      </c>
      <c r="AC17" s="75" t="s">
        <v>17</v>
      </c>
      <c r="AD17" s="75" t="s">
        <v>15</v>
      </c>
      <c r="AE17" s="76"/>
      <c r="AF17" s="74" t="s">
        <v>13</v>
      </c>
      <c r="AG17" s="75" t="s">
        <v>17</v>
      </c>
      <c r="AH17" s="75" t="s">
        <v>15</v>
      </c>
      <c r="AI17" s="18"/>
      <c r="AJ17" s="74" t="s">
        <v>13</v>
      </c>
      <c r="AK17" s="75" t="s">
        <v>17</v>
      </c>
      <c r="AL17" s="75" t="s">
        <v>15</v>
      </c>
      <c r="AM17" s="18"/>
      <c r="AN17" s="74" t="s">
        <v>13</v>
      </c>
      <c r="AO17" s="75" t="s">
        <v>17</v>
      </c>
      <c r="AP17" s="75" t="s">
        <v>15</v>
      </c>
      <c r="AQ17" s="76"/>
      <c r="AR17" s="74" t="s">
        <v>13</v>
      </c>
      <c r="AS17" s="75" t="s">
        <v>17</v>
      </c>
      <c r="AT17" s="75" t="s">
        <v>15</v>
      </c>
      <c r="AU17" s="18"/>
      <c r="AV17" s="74" t="s">
        <v>13</v>
      </c>
      <c r="AW17" s="75" t="s">
        <v>17</v>
      </c>
      <c r="AX17" s="75" t="s">
        <v>15</v>
      </c>
      <c r="AY17" s="18"/>
    </row>
    <row r="18" spans="1:51" x14ac:dyDescent="0.2">
      <c r="A18" s="21"/>
      <c r="B18" s="77" t="s">
        <v>25</v>
      </c>
      <c r="C18" s="78"/>
      <c r="D18" s="79">
        <v>36750</v>
      </c>
      <c r="E18" s="30">
        <f>[1]JAN21!$D$18+[1]JAN21!$D$19-2730-4066.02</f>
        <v>40926.119999999995</v>
      </c>
      <c r="F18" s="80">
        <f>(D18-E18)</f>
        <v>-4176.1199999999953</v>
      </c>
      <c r="G18" s="56"/>
      <c r="H18" s="79">
        <f>D18</f>
        <v>36750</v>
      </c>
      <c r="I18" s="30">
        <f>[1]FEV21!$D$17+[1]FEV21!$D$25</f>
        <v>33268.99</v>
      </c>
      <c r="J18" s="81">
        <f>(H18-I18)</f>
        <v>3481.010000000002</v>
      </c>
      <c r="K18" s="56"/>
      <c r="L18" s="79">
        <f>D18</f>
        <v>36750</v>
      </c>
      <c r="M18" s="30">
        <f>[1]MAR21!$D$17</f>
        <v>29459.869999999995</v>
      </c>
      <c r="N18" s="82">
        <f>(L18-M18)</f>
        <v>7290.1300000000047</v>
      </c>
      <c r="O18" s="58"/>
      <c r="P18" s="79">
        <f>D18</f>
        <v>36750</v>
      </c>
      <c r="Q18" s="30">
        <f>[1]ABR21!$D$17</f>
        <v>29189.869999999995</v>
      </c>
      <c r="R18" s="81">
        <f>(P18-Q18)</f>
        <v>7560.1300000000047</v>
      </c>
      <c r="S18" s="83"/>
      <c r="T18" s="79">
        <f>H18</f>
        <v>36750</v>
      </c>
      <c r="U18" s="30">
        <f>[1]MAI21!$D$17+[1]MAI21!$D$18+[1]MAI21!$D$69</f>
        <v>32708.309999999998</v>
      </c>
      <c r="V18" s="81">
        <f>(T18-U18)</f>
        <v>4041.6900000000023</v>
      </c>
      <c r="W18" s="83"/>
      <c r="X18" s="79">
        <f>L18</f>
        <v>36750</v>
      </c>
      <c r="Y18" s="30">
        <f>[1]JUN21!$D$17+[1]JUN21!$D$18+[1]JUN21!$D$69</f>
        <v>36105.599999999999</v>
      </c>
      <c r="Z18" s="81">
        <f>(X18-Y18)</f>
        <v>644.40000000000146</v>
      </c>
      <c r="AA18" s="83"/>
      <c r="AB18" s="79">
        <f>X18</f>
        <v>36750</v>
      </c>
      <c r="AC18" s="30">
        <f>[1]JUL21!$D$17+[1]JUL21!$D$18+[1]JUL21!$D$69</f>
        <v>40307.199999999997</v>
      </c>
      <c r="AD18" s="80">
        <f>(AB18-AC18)</f>
        <v>-3557.1999999999971</v>
      </c>
      <c r="AE18" s="84"/>
      <c r="AF18" s="79">
        <f>AB18</f>
        <v>36750</v>
      </c>
      <c r="AG18" s="30">
        <f>[1]AGO21!$D$17+[1]AGO21!$D$18+[1]AGO21!$D$69</f>
        <v>33068.25</v>
      </c>
      <c r="AH18" s="81">
        <f>(AF18-AG18)</f>
        <v>3681.75</v>
      </c>
      <c r="AI18" s="18"/>
      <c r="AJ18" s="79">
        <f>AF18</f>
        <v>36750</v>
      </c>
      <c r="AK18" s="30">
        <f>[1]SET21!$D$17+[1]SET21!$D$18+[1]SET21!$D$69</f>
        <v>35859.019999999997</v>
      </c>
      <c r="AL18" s="81">
        <f>(AJ18-AK18)</f>
        <v>890.9800000000032</v>
      </c>
      <c r="AM18" s="18"/>
      <c r="AN18" s="79">
        <f>AJ18</f>
        <v>36750</v>
      </c>
      <c r="AO18" s="30">
        <f>[1]OUT21!$D$17+[1]OUT21!$D$18+[1]OUT21!$D$69</f>
        <v>40409.869999999995</v>
      </c>
      <c r="AP18" s="80">
        <f>(AN18-AO18)</f>
        <v>-3659.8699999999953</v>
      </c>
      <c r="AQ18" s="84"/>
      <c r="AR18" s="79">
        <f>AJ18</f>
        <v>36750</v>
      </c>
      <c r="AS18" s="30">
        <f>[1]NOV21!$D$17+[1]NOV21!$D$18+[1]NOV21!$D$69</f>
        <v>33354.74</v>
      </c>
      <c r="AT18" s="81">
        <f>(AR18-AS18)</f>
        <v>3395.260000000002</v>
      </c>
      <c r="AU18" s="18"/>
      <c r="AV18" s="79">
        <f>AN18+31900</f>
        <v>68650</v>
      </c>
      <c r="AW18" s="30">
        <f>[1]DEZ21!$D$17+[1]DEZ21!$D$18</f>
        <v>72282.889999999985</v>
      </c>
      <c r="AX18" s="80">
        <f>(AV18-AW18)</f>
        <v>-3632.8899999999849</v>
      </c>
      <c r="AY18" s="18"/>
    </row>
    <row r="19" spans="1:51" x14ac:dyDescent="0.2">
      <c r="A19" s="21"/>
      <c r="B19" s="77" t="s">
        <v>26</v>
      </c>
      <c r="C19" s="85"/>
      <c r="D19" s="79">
        <v>3200</v>
      </c>
      <c r="E19" s="30">
        <v>2730</v>
      </c>
      <c r="F19" s="81">
        <f t="shared" ref="F19:F21" si="10">(D19-E19)</f>
        <v>470</v>
      </c>
      <c r="G19" s="86"/>
      <c r="H19" s="79">
        <f>D19</f>
        <v>3200</v>
      </c>
      <c r="I19" s="30">
        <f>[1]FEV21!$D$18+[1]FEV21!$D$19</f>
        <v>6271.01</v>
      </c>
      <c r="J19" s="80">
        <f t="shared" ref="J19:J22" si="11">(H19-I19)</f>
        <v>-3071.01</v>
      </c>
      <c r="K19" s="87"/>
      <c r="L19" s="79">
        <f>D19</f>
        <v>3200</v>
      </c>
      <c r="M19" s="30">
        <f>[1]MAR21!$D$18</f>
        <v>3332.94</v>
      </c>
      <c r="N19" s="80">
        <f t="shared" ref="N19:N21" si="12">(L19-M19)</f>
        <v>-132.94000000000005</v>
      </c>
      <c r="O19" s="88"/>
      <c r="P19" s="79">
        <f>D19</f>
        <v>3200</v>
      </c>
      <c r="Q19" s="30">
        <f>[1]ABR21!$D$18+[1]ABR21!$D$21</f>
        <v>5008.9799999999996</v>
      </c>
      <c r="R19" s="80">
        <f>(P19-Q19)</f>
        <v>-1808.9799999999996</v>
      </c>
      <c r="S19" s="83"/>
      <c r="T19" s="79">
        <f>H19</f>
        <v>3200</v>
      </c>
      <c r="U19" s="30">
        <f>[1]MAI21!$D$21+[1]MAI21!$D$22</f>
        <v>520</v>
      </c>
      <c r="V19" s="81">
        <f t="shared" ref="V19:V29" si="13">(T19-U19)</f>
        <v>2680</v>
      </c>
      <c r="W19" s="83"/>
      <c r="X19" s="79">
        <f>L19</f>
        <v>3200</v>
      </c>
      <c r="Y19" s="30">
        <f>[1]JUN21!$D$21+[1]JUN21!$D$22</f>
        <v>478.16</v>
      </c>
      <c r="Z19" s="80">
        <f t="shared" ref="Z19:Z21" si="14">(X19-Y19)</f>
        <v>2721.84</v>
      </c>
      <c r="AA19" s="83"/>
      <c r="AB19" s="79">
        <f t="shared" ref="AB19:AB21" si="15">X19</f>
        <v>3200</v>
      </c>
      <c r="AC19" s="30">
        <f>[1]JUL21!$D$21+[1]JUL21!$D$22</f>
        <v>2369.5699999999997</v>
      </c>
      <c r="AD19" s="81">
        <f t="shared" ref="AD19:AD21" si="16">(AB19-AC19)</f>
        <v>830.43000000000029</v>
      </c>
      <c r="AE19" s="89"/>
      <c r="AF19" s="79">
        <f>AB19</f>
        <v>3200</v>
      </c>
      <c r="AG19" s="30">
        <f>[1]AGO21!$D$21+[1]AGO21!$D$22</f>
        <v>1469.57</v>
      </c>
      <c r="AH19" s="81">
        <f t="shared" ref="AH19:AH21" si="17">(AF19-AG19)</f>
        <v>1730.43</v>
      </c>
      <c r="AI19" s="18"/>
      <c r="AJ19" s="79">
        <f>AF19</f>
        <v>3200</v>
      </c>
      <c r="AK19" s="30">
        <f>[1]SET21!$D$21+[1]SET21!$D$22</f>
        <v>919.56999999999994</v>
      </c>
      <c r="AL19" s="81">
        <f t="shared" ref="AL19:AL21" si="18">(AJ19-AK19)</f>
        <v>2280.4300000000003</v>
      </c>
      <c r="AM19" s="18"/>
      <c r="AN19" s="79">
        <f>AJ19</f>
        <v>3200</v>
      </c>
      <c r="AO19" s="30">
        <f>[1]OUT21!$D$21+[1]OUT21!$D$22</f>
        <v>3970.0800000000004</v>
      </c>
      <c r="AP19" s="80">
        <f t="shared" ref="AP19:AP21" si="19">(AN19-AO19)</f>
        <v>-770.08000000000038</v>
      </c>
      <c r="AQ19" s="84"/>
      <c r="AR19" s="79">
        <f>AJ19</f>
        <v>3200</v>
      </c>
      <c r="AS19" s="30">
        <f>[1]NOV21!$D$21+[1]NOV21!$D$22</f>
        <v>969.56999999999994</v>
      </c>
      <c r="AT19" s="81">
        <f t="shared" ref="AT19:AT21" si="20">(AR19-AS19)</f>
        <v>2230.4300000000003</v>
      </c>
      <c r="AU19" s="18"/>
      <c r="AV19" s="79">
        <f>AN19</f>
        <v>3200</v>
      </c>
      <c r="AW19" s="30">
        <f>[1]DEZ21!$D$21+[1]DEZ21!$D$22</f>
        <v>1000.49</v>
      </c>
      <c r="AX19" s="81">
        <f t="shared" ref="AX19:AX21" si="21">(AV19-AW19)</f>
        <v>2199.5100000000002</v>
      </c>
      <c r="AY19" s="18"/>
    </row>
    <row r="20" spans="1:51" x14ac:dyDescent="0.2">
      <c r="A20" s="21"/>
      <c r="B20" s="77" t="s">
        <v>27</v>
      </c>
      <c r="C20" s="85"/>
      <c r="D20" s="79">
        <v>4000</v>
      </c>
      <c r="E20" s="30">
        <v>4066.02</v>
      </c>
      <c r="F20" s="80">
        <f t="shared" si="10"/>
        <v>-66.019999999999982</v>
      </c>
      <c r="G20" s="87"/>
      <c r="H20" s="79">
        <v>4000</v>
      </c>
      <c r="I20" s="30">
        <f>[1]FEV21!$D$22</f>
        <v>4127.0200000000004</v>
      </c>
      <c r="J20" s="80">
        <f t="shared" si="11"/>
        <v>-127.02000000000044</v>
      </c>
      <c r="K20" s="87"/>
      <c r="L20" s="79">
        <v>4000</v>
      </c>
      <c r="M20" s="30">
        <f>[1]MAR21!$D$22</f>
        <v>4151.42</v>
      </c>
      <c r="N20" s="80">
        <f t="shared" si="12"/>
        <v>-151.42000000000007</v>
      </c>
      <c r="O20" s="87"/>
      <c r="P20" s="79">
        <v>4000</v>
      </c>
      <c r="Q20" s="30">
        <f>[1]ABR21!$D$23</f>
        <v>4066.02</v>
      </c>
      <c r="R20" s="80">
        <f t="shared" ref="R20:R21" si="22">(P20-Q20)</f>
        <v>-66.019999999999982</v>
      </c>
      <c r="S20" s="83"/>
      <c r="T20" s="79">
        <v>4000</v>
      </c>
      <c r="U20" s="30">
        <f>[1]MAI21!$D$23</f>
        <v>4114.82</v>
      </c>
      <c r="V20" s="80">
        <f t="shared" si="13"/>
        <v>-114.81999999999971</v>
      </c>
      <c r="W20" s="83"/>
      <c r="X20" s="79">
        <v>4000</v>
      </c>
      <c r="Y20" s="30">
        <f>[1]JUN21!$D$23</f>
        <v>4124.3999999999996</v>
      </c>
      <c r="Z20" s="80">
        <f t="shared" si="14"/>
        <v>-124.39999999999964</v>
      </c>
      <c r="AA20" s="83"/>
      <c r="AB20" s="79">
        <f t="shared" si="15"/>
        <v>4000</v>
      </c>
      <c r="AC20" s="30">
        <f>[1]JUL21!$D$23</f>
        <v>4177.6000000000004</v>
      </c>
      <c r="AD20" s="80">
        <f t="shared" si="16"/>
        <v>-177.60000000000036</v>
      </c>
      <c r="AE20" s="84"/>
      <c r="AF20" s="79">
        <f>AB20</f>
        <v>4000</v>
      </c>
      <c r="AG20" s="30">
        <f>[1]AGO21!$D$23</f>
        <v>4177.6000000000004</v>
      </c>
      <c r="AH20" s="80">
        <f t="shared" si="17"/>
        <v>-177.60000000000036</v>
      </c>
      <c r="AI20" s="18"/>
      <c r="AJ20" s="79">
        <f>AF20</f>
        <v>4000</v>
      </c>
      <c r="AK20" s="30">
        <f>[1]SET21!$D$23</f>
        <v>4368</v>
      </c>
      <c r="AL20" s="80">
        <f t="shared" si="18"/>
        <v>-368</v>
      </c>
      <c r="AM20" s="18"/>
      <c r="AN20" s="79">
        <f>AJ20</f>
        <v>4000</v>
      </c>
      <c r="AO20" s="30">
        <f>[1]OUT21!$D$23</f>
        <v>4905.0600000000004</v>
      </c>
      <c r="AP20" s="80">
        <f t="shared" si="19"/>
        <v>-905.0600000000004</v>
      </c>
      <c r="AQ20" s="84"/>
      <c r="AR20" s="79">
        <f>AJ20</f>
        <v>4000</v>
      </c>
      <c r="AS20" s="30">
        <f>[1]NOV21!$D$23</f>
        <v>4929.93</v>
      </c>
      <c r="AT20" s="80">
        <f t="shared" si="20"/>
        <v>-929.93000000000029</v>
      </c>
      <c r="AU20" s="18"/>
      <c r="AV20" s="79">
        <f>AN20</f>
        <v>4000</v>
      </c>
      <c r="AW20" s="30">
        <f>[1]DEZ21!$D$23</f>
        <v>4506.6000000000004</v>
      </c>
      <c r="AX20" s="80">
        <f t="shared" si="21"/>
        <v>-506.60000000000036</v>
      </c>
      <c r="AY20" s="18"/>
    </row>
    <row r="21" spans="1:51" x14ac:dyDescent="0.2">
      <c r="A21" s="21"/>
      <c r="B21" s="77" t="s">
        <v>28</v>
      </c>
      <c r="C21" s="85"/>
      <c r="D21" s="79">
        <v>3120</v>
      </c>
      <c r="E21" s="30">
        <f>[1]JAN21!$D$20+[1]JAN21!$D$21</f>
        <v>2650</v>
      </c>
      <c r="F21" s="81">
        <f t="shared" si="10"/>
        <v>470</v>
      </c>
      <c r="G21" s="87"/>
      <c r="H21" s="79">
        <f>D21</f>
        <v>3120</v>
      </c>
      <c r="I21" s="30">
        <f>[1]FEV21!$D$20+[1]FEV21!$D$21</f>
        <v>1342</v>
      </c>
      <c r="J21" s="81">
        <f t="shared" si="11"/>
        <v>1778</v>
      </c>
      <c r="K21" s="87"/>
      <c r="L21" s="79">
        <f>D21</f>
        <v>3120</v>
      </c>
      <c r="M21" s="30">
        <f>[1]MAR21!$D$20+[1]MAR21!$D$21</f>
        <v>0</v>
      </c>
      <c r="N21" s="82">
        <f t="shared" si="12"/>
        <v>3120</v>
      </c>
      <c r="O21" s="88"/>
      <c r="P21" s="79">
        <f>D21</f>
        <v>3120</v>
      </c>
      <c r="Q21" s="30">
        <f>[1]ABR21!$D$19+[1]ABR21!$D$20</f>
        <v>1856</v>
      </c>
      <c r="R21" s="81">
        <f t="shared" si="22"/>
        <v>1264</v>
      </c>
      <c r="S21" s="83"/>
      <c r="T21" s="79">
        <f>H21</f>
        <v>3120</v>
      </c>
      <c r="U21" s="30">
        <f>[1]MAI21!$D$19+[1]MAI21!$D$20</f>
        <v>4941.25</v>
      </c>
      <c r="V21" s="80">
        <f t="shared" si="13"/>
        <v>-1821.25</v>
      </c>
      <c r="W21" s="83"/>
      <c r="X21" s="79">
        <f>L21</f>
        <v>3120</v>
      </c>
      <c r="Y21" s="30">
        <f>[1]JUN21!$D$19+[1]JUN21!$D$20</f>
        <v>4657.87</v>
      </c>
      <c r="Z21" s="80">
        <f t="shared" si="14"/>
        <v>-1537.87</v>
      </c>
      <c r="AA21" s="83"/>
      <c r="AB21" s="79">
        <f t="shared" si="15"/>
        <v>3120</v>
      </c>
      <c r="AC21" s="30">
        <f>[1]JUL21!$D$19+[1]JUL21!$D$20</f>
        <v>5182.58</v>
      </c>
      <c r="AD21" s="80">
        <f t="shared" si="16"/>
        <v>-2062.58</v>
      </c>
      <c r="AE21" s="84"/>
      <c r="AF21" s="79">
        <f>AB21</f>
        <v>3120</v>
      </c>
      <c r="AG21" s="30">
        <f>[1]AGO21!$D$19+[1]AGO21!$D$20</f>
        <v>1738.24</v>
      </c>
      <c r="AH21" s="81">
        <f t="shared" si="17"/>
        <v>1381.76</v>
      </c>
      <c r="AI21" s="18"/>
      <c r="AJ21" s="79">
        <f>AF21</f>
        <v>3120</v>
      </c>
      <c r="AK21" s="30">
        <f>[1]SET21!$D$19+[1]SET21!$D$20</f>
        <v>1212.6199999999999</v>
      </c>
      <c r="AL21" s="81">
        <f t="shared" si="18"/>
        <v>1907.38</v>
      </c>
      <c r="AM21" s="18"/>
      <c r="AN21" s="79">
        <f>AJ21</f>
        <v>3120</v>
      </c>
      <c r="AO21" s="30">
        <f>[1]OUT21!$D$19+[1]OUT21!$D$20</f>
        <v>1200</v>
      </c>
      <c r="AP21" s="81">
        <f t="shared" si="19"/>
        <v>1920</v>
      </c>
      <c r="AQ21" s="89"/>
      <c r="AR21" s="79">
        <f>AJ21</f>
        <v>3120</v>
      </c>
      <c r="AS21" s="30">
        <f>[1]NOV21!$D$19+[1]NOV21!$D$20</f>
        <v>971.5</v>
      </c>
      <c r="AT21" s="81">
        <f t="shared" si="20"/>
        <v>2148.5</v>
      </c>
      <c r="AU21" s="18"/>
      <c r="AV21" s="79">
        <f>AN21</f>
        <v>3120</v>
      </c>
      <c r="AW21" s="30">
        <f>[1]DEZ21!$D$19+[1]DEZ21!$D$20</f>
        <v>0</v>
      </c>
      <c r="AX21" s="81">
        <f t="shared" si="21"/>
        <v>3120</v>
      </c>
      <c r="AY21" s="18"/>
    </row>
    <row r="22" spans="1:51" x14ac:dyDescent="0.2">
      <c r="A22" s="21"/>
      <c r="B22" s="77" t="s">
        <v>29</v>
      </c>
      <c r="C22" s="85"/>
      <c r="D22" s="79"/>
      <c r="E22" s="30"/>
      <c r="F22" s="80"/>
      <c r="G22" s="88"/>
      <c r="H22" s="79"/>
      <c r="I22" s="30">
        <f>[1]FEV21!$D$23+[1]FEV21!$D$24</f>
        <v>7550</v>
      </c>
      <c r="J22" s="80">
        <f t="shared" si="11"/>
        <v>-7550</v>
      </c>
      <c r="K22" s="88"/>
      <c r="L22" s="79"/>
      <c r="M22" s="30"/>
      <c r="N22" s="82"/>
      <c r="O22" s="88"/>
      <c r="P22" s="79"/>
      <c r="Q22" s="30">
        <f>[1]ABR21!$D$24+[1]ABR21!$D$25</f>
        <v>0</v>
      </c>
      <c r="R22" s="82"/>
      <c r="S22" s="83"/>
      <c r="T22" s="79"/>
      <c r="U22" s="30"/>
      <c r="V22" s="81"/>
      <c r="W22" s="83"/>
      <c r="X22" s="79"/>
      <c r="Y22" s="30"/>
      <c r="Z22" s="81"/>
      <c r="AA22" s="83"/>
      <c r="AB22" s="79"/>
      <c r="AC22" s="30"/>
      <c r="AD22" s="81"/>
      <c r="AE22" s="89"/>
      <c r="AF22" s="79"/>
      <c r="AG22" s="30"/>
      <c r="AH22" s="81"/>
      <c r="AI22" s="18"/>
      <c r="AJ22" s="79"/>
      <c r="AK22" s="30"/>
      <c r="AL22" s="81"/>
      <c r="AM22" s="18"/>
      <c r="AN22" s="79"/>
      <c r="AO22" s="30"/>
      <c r="AP22" s="81"/>
      <c r="AQ22" s="89"/>
      <c r="AR22" s="79"/>
      <c r="AS22" s="30"/>
      <c r="AT22" s="81"/>
      <c r="AU22" s="18"/>
      <c r="AV22" s="79"/>
      <c r="AW22" s="30"/>
      <c r="AX22" s="81"/>
      <c r="AY22" s="18"/>
    </row>
    <row r="23" spans="1:51" x14ac:dyDescent="0.2">
      <c r="A23" s="21"/>
      <c r="B23" s="90" t="s">
        <v>30</v>
      </c>
      <c r="C23" s="91"/>
      <c r="D23" s="92">
        <f>SUM(D18:D22)</f>
        <v>47070</v>
      </c>
      <c r="E23" s="92">
        <f>SUM(E18:E22)</f>
        <v>50372.139999999992</v>
      </c>
      <c r="F23" s="93">
        <f>(D23-E23)</f>
        <v>-3302.1399999999921</v>
      </c>
      <c r="G23" s="84"/>
      <c r="H23" s="92">
        <f>SUM(H18:H22)</f>
        <v>47070</v>
      </c>
      <c r="I23" s="92">
        <f>SUM(I18:I22)</f>
        <v>52559.020000000004</v>
      </c>
      <c r="J23" s="93">
        <f>(H23-I23)</f>
        <v>-5489.0200000000041</v>
      </c>
      <c r="K23" s="84"/>
      <c r="L23" s="92">
        <f>SUM(L18:L22)</f>
        <v>47070</v>
      </c>
      <c r="M23" s="92">
        <f>SUM(M18:M22)</f>
        <v>36944.229999999996</v>
      </c>
      <c r="N23" s="94">
        <f>(L23-M23)</f>
        <v>10125.770000000004</v>
      </c>
      <c r="O23" s="95"/>
      <c r="P23" s="92">
        <f>SUM(P18:P22)</f>
        <v>47070</v>
      </c>
      <c r="Q23" s="92">
        <f>SUM(Q18:Q22)</f>
        <v>40120.869999999988</v>
      </c>
      <c r="R23" s="96">
        <f>(P23-Q23)</f>
        <v>6949.1300000000119</v>
      </c>
      <c r="S23" s="83"/>
      <c r="T23" s="92">
        <f>SUM(T18:T22)</f>
        <v>47070</v>
      </c>
      <c r="U23" s="92">
        <f>SUM(U18:U22)</f>
        <v>42284.38</v>
      </c>
      <c r="V23" s="96">
        <f t="shared" si="13"/>
        <v>4785.6200000000026</v>
      </c>
      <c r="W23" s="83"/>
      <c r="X23" s="92">
        <f>SUM(X18:X22)</f>
        <v>47070</v>
      </c>
      <c r="Y23" s="92">
        <f>SUM(Y18:Y22)</f>
        <v>45366.030000000006</v>
      </c>
      <c r="Z23" s="96">
        <f t="shared" ref="Z23" si="23">(X23-Y23)</f>
        <v>1703.9699999999939</v>
      </c>
      <c r="AA23" s="83"/>
      <c r="AB23" s="92">
        <f>SUM(AB18:AB22)</f>
        <v>47070</v>
      </c>
      <c r="AC23" s="92">
        <f>SUM(AC18:AC22)</f>
        <v>52036.95</v>
      </c>
      <c r="AD23" s="93">
        <f t="shared" ref="AD23" si="24">(AB23-AC23)</f>
        <v>-4966.9499999999971</v>
      </c>
      <c r="AE23" s="84"/>
      <c r="AF23" s="92">
        <f>SUM(AF18:AF22)</f>
        <v>47070</v>
      </c>
      <c r="AG23" s="92">
        <f>SUM(AG18:AG22)</f>
        <v>40453.659999999996</v>
      </c>
      <c r="AH23" s="96">
        <f t="shared" ref="AH23" si="25">(AF23-AG23)</f>
        <v>6616.3400000000038</v>
      </c>
      <c r="AI23" s="18"/>
      <c r="AJ23" s="92">
        <f>SUM(AJ18:AJ22)</f>
        <v>47070</v>
      </c>
      <c r="AK23" s="92">
        <f>SUM(AK18:AK22)</f>
        <v>42359.21</v>
      </c>
      <c r="AL23" s="96">
        <f t="shared" ref="AL23" si="26">(AJ23-AK23)</f>
        <v>4710.7900000000009</v>
      </c>
      <c r="AM23" s="18"/>
      <c r="AN23" s="92">
        <f>SUM(AN18:AN22)</f>
        <v>47070</v>
      </c>
      <c r="AO23" s="92">
        <f>SUM(AO18:AO22)</f>
        <v>50485.009999999995</v>
      </c>
      <c r="AP23" s="93">
        <f t="shared" ref="AP23" si="27">(AN23-AO23)</f>
        <v>-3415.0099999999948</v>
      </c>
      <c r="AQ23" s="84"/>
      <c r="AR23" s="92">
        <f>SUM(AR18:AR22)</f>
        <v>47070</v>
      </c>
      <c r="AS23" s="92">
        <f>SUM(AS18:AS22)</f>
        <v>40225.74</v>
      </c>
      <c r="AT23" s="96">
        <f t="shared" ref="AT23" si="28">(AR23-AS23)</f>
        <v>6844.260000000002</v>
      </c>
      <c r="AU23" s="18"/>
      <c r="AV23" s="92">
        <f>SUM(AV18:AV22)</f>
        <v>78970</v>
      </c>
      <c r="AW23" s="92">
        <f>SUM(AW18:AW22)</f>
        <v>77789.98</v>
      </c>
      <c r="AX23" s="96">
        <f t="shared" ref="AX23" si="29">(AV23-AW23)</f>
        <v>1180.0200000000041</v>
      </c>
      <c r="AY23" s="18"/>
    </row>
    <row r="24" spans="1:51" x14ac:dyDescent="0.2">
      <c r="A24" s="21"/>
      <c r="B24" s="97" t="s">
        <v>31</v>
      </c>
      <c r="C24" s="98"/>
      <c r="D24" s="99"/>
      <c r="E24" s="100"/>
      <c r="F24" s="82"/>
      <c r="G24" s="101"/>
      <c r="H24" s="99"/>
      <c r="I24" s="100"/>
      <c r="J24" s="82"/>
      <c r="K24" s="101"/>
      <c r="L24" s="99"/>
      <c r="M24" s="100"/>
      <c r="N24" s="82"/>
      <c r="O24" s="101"/>
      <c r="P24" s="99"/>
      <c r="Q24" s="100"/>
      <c r="R24" s="82"/>
      <c r="S24" s="18"/>
      <c r="T24" s="99"/>
      <c r="U24" s="100"/>
      <c r="V24" s="81"/>
      <c r="W24" s="18"/>
      <c r="X24" s="99"/>
      <c r="Y24" s="100"/>
      <c r="Z24" s="81"/>
      <c r="AA24" s="18"/>
      <c r="AB24" s="99"/>
      <c r="AC24" s="100"/>
      <c r="AD24" s="81"/>
      <c r="AE24" s="102"/>
      <c r="AF24" s="99"/>
      <c r="AG24" s="100"/>
      <c r="AH24" s="81"/>
      <c r="AI24" s="18"/>
      <c r="AJ24" s="99"/>
      <c r="AK24" s="100"/>
      <c r="AL24" s="81"/>
      <c r="AM24" s="18"/>
      <c r="AN24" s="99"/>
      <c r="AO24" s="100"/>
      <c r="AP24" s="81"/>
      <c r="AQ24" s="102"/>
      <c r="AR24" s="99"/>
      <c r="AS24" s="100"/>
      <c r="AT24" s="81"/>
      <c r="AU24" s="18"/>
      <c r="AV24" s="99"/>
      <c r="AW24" s="100"/>
      <c r="AX24" s="81"/>
      <c r="AY24" s="18"/>
    </row>
    <row r="25" spans="1:51" x14ac:dyDescent="0.2">
      <c r="A25" s="21"/>
      <c r="B25" s="77" t="s">
        <v>32</v>
      </c>
      <c r="C25" s="103"/>
      <c r="D25" s="79">
        <v>10320</v>
      </c>
      <c r="E25" s="30">
        <f>[1]JAN21!$D$22</f>
        <v>3565.88</v>
      </c>
      <c r="F25" s="81">
        <f>(D25-E25)</f>
        <v>6754.12</v>
      </c>
      <c r="G25" s="95"/>
      <c r="H25" s="79">
        <f>D25</f>
        <v>10320</v>
      </c>
      <c r="I25" s="30">
        <f>[1]FEV21!$D$26</f>
        <v>4674.22</v>
      </c>
      <c r="J25" s="81">
        <f>(H25-I25)</f>
        <v>5645.78</v>
      </c>
      <c r="K25" s="95"/>
      <c r="L25" s="79">
        <f>D25</f>
        <v>10320</v>
      </c>
      <c r="M25" s="30">
        <f>[1]MAR21!$D$26</f>
        <v>2576.16</v>
      </c>
      <c r="N25" s="82">
        <f>(L25-M25)</f>
        <v>7743.84</v>
      </c>
      <c r="O25" s="95"/>
      <c r="P25" s="79">
        <f>D25</f>
        <v>10320</v>
      </c>
      <c r="Q25" s="30">
        <f>[1]ABR21!$D$26</f>
        <v>2101.8200000000002</v>
      </c>
      <c r="R25" s="81">
        <f>(P25-Q25)</f>
        <v>8218.18</v>
      </c>
      <c r="S25" s="18"/>
      <c r="T25" s="79">
        <v>2850</v>
      </c>
      <c r="U25" s="30">
        <f>[1]MAI21!$D$26</f>
        <v>2134.66</v>
      </c>
      <c r="V25" s="81">
        <f t="shared" si="13"/>
        <v>715.34000000000015</v>
      </c>
      <c r="W25" s="18"/>
      <c r="X25" s="79">
        <f>T25</f>
        <v>2850</v>
      </c>
      <c r="Y25" s="30">
        <f>[1]JUN21!$D$26</f>
        <v>3367.96</v>
      </c>
      <c r="Z25" s="81">
        <f t="shared" ref="Z25:Z26" si="30">(X25-Y25)</f>
        <v>-517.96</v>
      </c>
      <c r="AA25" s="18"/>
      <c r="AB25" s="79">
        <f>X25</f>
        <v>2850</v>
      </c>
      <c r="AC25" s="30">
        <f>[1]JUL21!$D$26</f>
        <v>2747.81</v>
      </c>
      <c r="AD25" s="81">
        <f t="shared" ref="AD25:AD26" si="31">(AB25-AC25)</f>
        <v>102.19000000000005</v>
      </c>
      <c r="AE25" s="89"/>
      <c r="AF25" s="79">
        <f>AB25</f>
        <v>2850</v>
      </c>
      <c r="AG25" s="30">
        <f>[1]AGO21!$D$26</f>
        <v>4951.7299999999996</v>
      </c>
      <c r="AH25" s="80">
        <f t="shared" ref="AH25:AH26" si="32">(AF25-AG25)</f>
        <v>-2101.7299999999996</v>
      </c>
      <c r="AI25" s="18"/>
      <c r="AJ25" s="79">
        <f>AF25</f>
        <v>2850</v>
      </c>
      <c r="AK25" s="30">
        <f>[1]SET21!$D$26</f>
        <v>2212.34</v>
      </c>
      <c r="AL25" s="81">
        <f t="shared" ref="AL25:AL26" si="33">(AJ25-AK25)</f>
        <v>637.65999999999985</v>
      </c>
      <c r="AM25" s="18"/>
      <c r="AN25" s="79">
        <f>AJ25</f>
        <v>2850</v>
      </c>
      <c r="AO25" s="30">
        <f>[1]OUT21!$D$26</f>
        <v>5650.44</v>
      </c>
      <c r="AP25" s="80">
        <f t="shared" ref="AP25:AP26" si="34">(AN25-AO25)</f>
        <v>-2800.4399999999996</v>
      </c>
      <c r="AQ25" s="84"/>
      <c r="AR25" s="79">
        <f>AJ25</f>
        <v>2850</v>
      </c>
      <c r="AS25" s="30">
        <f>[1]NOV21!$D$26</f>
        <v>8715.82</v>
      </c>
      <c r="AT25" s="80">
        <f t="shared" ref="AT25:AT26" si="35">(AR25-AS25)</f>
        <v>-5865.82</v>
      </c>
      <c r="AU25" s="18"/>
      <c r="AV25" s="79">
        <f>AN25</f>
        <v>2850</v>
      </c>
      <c r="AW25" s="30">
        <f>[1]DEZ21!$D$26</f>
        <v>4813.68</v>
      </c>
      <c r="AX25" s="80">
        <f t="shared" ref="AX25:AX26" si="36">(AV25-AW25)</f>
        <v>-1963.6800000000003</v>
      </c>
      <c r="AY25" s="18"/>
    </row>
    <row r="26" spans="1:51" x14ac:dyDescent="0.2">
      <c r="A26" s="21"/>
      <c r="B26" s="77" t="s">
        <v>33</v>
      </c>
      <c r="C26" s="103"/>
      <c r="D26" s="79">
        <v>4140</v>
      </c>
      <c r="E26" s="30">
        <f>[1]JAN21!$D$23</f>
        <v>1353.34</v>
      </c>
      <c r="F26" s="81">
        <f>(D26-E26)</f>
        <v>2786.66</v>
      </c>
      <c r="G26" s="89"/>
      <c r="H26" s="79">
        <f>D26</f>
        <v>4140</v>
      </c>
      <c r="I26" s="30">
        <f>[1]FEV21!$D$27</f>
        <v>6916.07</v>
      </c>
      <c r="J26" s="80">
        <f>(H26-I26)</f>
        <v>-2776.0699999999997</v>
      </c>
      <c r="K26" s="84"/>
      <c r="L26" s="79">
        <f>D26</f>
        <v>4140</v>
      </c>
      <c r="M26" s="30">
        <f>[1]MAR21!$D$27</f>
        <v>4140.99</v>
      </c>
      <c r="N26" s="80">
        <f>(L26-M26)</f>
        <v>-0.98999999999978172</v>
      </c>
      <c r="O26" s="84"/>
      <c r="P26" s="79">
        <f>D26</f>
        <v>4140</v>
      </c>
      <c r="Q26" s="30">
        <f>[1]ABR21!$D$27</f>
        <v>4149.13</v>
      </c>
      <c r="R26" s="80">
        <f>(P26-Q26)</f>
        <v>-9.1300000000001091</v>
      </c>
      <c r="S26" s="18"/>
      <c r="T26" s="79">
        <f>H26</f>
        <v>4140</v>
      </c>
      <c r="U26" s="30">
        <f>[1]MAI21!$D$27</f>
        <v>4157.66</v>
      </c>
      <c r="V26" s="80">
        <f t="shared" si="13"/>
        <v>-17.659999999999854</v>
      </c>
      <c r="W26" s="18"/>
      <c r="X26" s="79">
        <v>12950</v>
      </c>
      <c r="Y26" s="30">
        <f>[1]JUN21!$D$27</f>
        <v>12992.56</v>
      </c>
      <c r="Z26" s="80">
        <f t="shared" si="30"/>
        <v>-42.559999999999491</v>
      </c>
      <c r="AA26" s="18"/>
      <c r="AB26" s="79">
        <f>X26</f>
        <v>12950</v>
      </c>
      <c r="AC26" s="30">
        <f>[1]JUL21!$D$27</f>
        <v>12951.15</v>
      </c>
      <c r="AD26" s="80">
        <f t="shared" si="31"/>
        <v>-1.1499999999996362</v>
      </c>
      <c r="AE26" s="84"/>
      <c r="AF26" s="79">
        <f>AB26</f>
        <v>12950</v>
      </c>
      <c r="AG26" s="30">
        <f>[1]AGO21!$D$27</f>
        <v>10343.32</v>
      </c>
      <c r="AH26" s="81">
        <f t="shared" si="32"/>
        <v>2606.6800000000003</v>
      </c>
      <c r="AI26" s="18"/>
      <c r="AJ26" s="79">
        <f>AF26</f>
        <v>12950</v>
      </c>
      <c r="AK26" s="30">
        <f>[1]SET21!$D$27</f>
        <v>13746.63</v>
      </c>
      <c r="AL26" s="80">
        <f t="shared" si="33"/>
        <v>-796.6299999999992</v>
      </c>
      <c r="AM26" s="18"/>
      <c r="AN26" s="79">
        <f>AJ26</f>
        <v>12950</v>
      </c>
      <c r="AO26" s="30">
        <f>[1]OUT21!$D$27</f>
        <v>12523.44</v>
      </c>
      <c r="AP26" s="81">
        <f t="shared" si="34"/>
        <v>426.55999999999949</v>
      </c>
      <c r="AQ26" s="89"/>
      <c r="AR26" s="79">
        <f>AJ26</f>
        <v>12950</v>
      </c>
      <c r="AS26" s="30">
        <f>[1]NOV21!$D$27</f>
        <v>7971.1</v>
      </c>
      <c r="AT26" s="81">
        <f t="shared" si="35"/>
        <v>4978.8999999999996</v>
      </c>
      <c r="AU26" s="18"/>
      <c r="AV26" s="79">
        <f>AN26</f>
        <v>12950</v>
      </c>
      <c r="AW26" s="30">
        <f>[1]DEZ21!$D$27</f>
        <v>13335.66</v>
      </c>
      <c r="AX26" s="80">
        <f t="shared" si="36"/>
        <v>-385.65999999999985</v>
      </c>
      <c r="AY26" s="18"/>
    </row>
    <row r="27" spans="1:51" x14ac:dyDescent="0.2">
      <c r="A27" s="21"/>
      <c r="B27" s="77"/>
      <c r="C27" s="103"/>
      <c r="D27" s="79"/>
      <c r="E27" s="30"/>
      <c r="F27" s="82"/>
      <c r="G27" s="95"/>
      <c r="H27" s="79"/>
      <c r="I27" s="30"/>
      <c r="J27" s="82"/>
      <c r="K27" s="95"/>
      <c r="L27" s="79"/>
      <c r="M27" s="30"/>
      <c r="N27" s="82"/>
      <c r="O27" s="95"/>
      <c r="P27" s="79"/>
      <c r="Q27" s="30"/>
      <c r="R27" s="82"/>
      <c r="S27" s="18"/>
      <c r="T27" s="79"/>
      <c r="U27" s="30"/>
      <c r="V27" s="81"/>
      <c r="W27" s="18"/>
      <c r="X27" s="79"/>
      <c r="Y27" s="30"/>
      <c r="Z27" s="81"/>
      <c r="AA27" s="18"/>
      <c r="AB27" s="79"/>
      <c r="AC27" s="30"/>
      <c r="AD27" s="81"/>
      <c r="AE27" s="89"/>
      <c r="AF27" s="79"/>
      <c r="AG27" s="30"/>
      <c r="AH27" s="81"/>
      <c r="AI27" s="18"/>
      <c r="AJ27" s="79"/>
      <c r="AK27" s="30"/>
      <c r="AL27" s="81"/>
      <c r="AM27" s="18"/>
      <c r="AN27" s="79"/>
      <c r="AO27" s="30"/>
      <c r="AP27" s="81"/>
      <c r="AQ27" s="89"/>
      <c r="AR27" s="79"/>
      <c r="AS27" s="30"/>
      <c r="AT27" s="81"/>
      <c r="AU27" s="18"/>
      <c r="AV27" s="79"/>
      <c r="AW27" s="30"/>
      <c r="AX27" s="81"/>
      <c r="AY27" s="18"/>
    </row>
    <row r="28" spans="1:51" x14ac:dyDescent="0.2">
      <c r="A28" s="21"/>
      <c r="B28" s="104" t="s">
        <v>30</v>
      </c>
      <c r="C28" s="53"/>
      <c r="D28" s="92">
        <f>SUM(D24:D27)</f>
        <v>14460</v>
      </c>
      <c r="E28" s="92">
        <f>SUM(E24:E27)</f>
        <v>4919.22</v>
      </c>
      <c r="F28" s="94">
        <f>(D28-E28)</f>
        <v>9540.7799999999988</v>
      </c>
      <c r="G28" s="95"/>
      <c r="H28" s="92">
        <f>SUM(H24:H27)</f>
        <v>14460</v>
      </c>
      <c r="I28" s="92">
        <f>SUM(I24:I27)</f>
        <v>11590.29</v>
      </c>
      <c r="J28" s="96">
        <f>(H28-I28)</f>
        <v>2869.7099999999991</v>
      </c>
      <c r="K28" s="95"/>
      <c r="L28" s="92">
        <f>SUM(L24:L27)</f>
        <v>14460</v>
      </c>
      <c r="M28" s="92">
        <f>SUM(M24:M27)</f>
        <v>6717.15</v>
      </c>
      <c r="N28" s="94">
        <f>(L28-M28)</f>
        <v>7742.85</v>
      </c>
      <c r="O28" s="95"/>
      <c r="P28" s="92">
        <f>SUM(P24:P27)</f>
        <v>14460</v>
      </c>
      <c r="Q28" s="92">
        <f>SUM(Q24:Q27)</f>
        <v>6250.9500000000007</v>
      </c>
      <c r="R28" s="96">
        <f>(P28-Q28)</f>
        <v>8209.0499999999993</v>
      </c>
      <c r="S28" s="47"/>
      <c r="T28" s="92">
        <f>SUM(T24:T27)</f>
        <v>6990</v>
      </c>
      <c r="U28" s="92">
        <f>SUM(U24:U27)</f>
        <v>6292.32</v>
      </c>
      <c r="V28" s="96">
        <f t="shared" si="13"/>
        <v>697.68000000000029</v>
      </c>
      <c r="W28" s="47"/>
      <c r="X28" s="92">
        <f>SUM(X24:X27)</f>
        <v>15800</v>
      </c>
      <c r="Y28" s="92">
        <f>SUM(Y24:Y27)</f>
        <v>16360.52</v>
      </c>
      <c r="Z28" s="96">
        <f t="shared" ref="Z28:Z29" si="37">(X28-Y28)</f>
        <v>-560.52000000000044</v>
      </c>
      <c r="AA28" s="47"/>
      <c r="AB28" s="92">
        <f>SUM(AB24:AB27)</f>
        <v>15800</v>
      </c>
      <c r="AC28" s="92">
        <f>SUM(AC24:AC27)</f>
        <v>15698.96</v>
      </c>
      <c r="AD28" s="96">
        <f t="shared" ref="AD28:AD29" si="38">(AB28-AC28)</f>
        <v>101.04000000000087</v>
      </c>
      <c r="AE28" s="89"/>
      <c r="AF28" s="92">
        <f>SUM(AF24:AF27)</f>
        <v>15800</v>
      </c>
      <c r="AG28" s="92">
        <f>SUM(AG24:AG27)</f>
        <v>15295.05</v>
      </c>
      <c r="AH28" s="96">
        <f t="shared" ref="AH28:AH29" si="39">(AF28-AG28)</f>
        <v>504.95000000000073</v>
      </c>
      <c r="AI28" s="18"/>
      <c r="AJ28" s="92">
        <f>SUM(AJ24:AJ27)</f>
        <v>15800</v>
      </c>
      <c r="AK28" s="92">
        <f>SUM(AK24:AK27)</f>
        <v>15958.97</v>
      </c>
      <c r="AL28" s="93">
        <f t="shared" ref="AL28:AL29" si="40">(AJ28-AK28)</f>
        <v>-158.96999999999935</v>
      </c>
      <c r="AM28" s="18"/>
      <c r="AN28" s="92">
        <f>SUM(AN24:AN27)</f>
        <v>15800</v>
      </c>
      <c r="AO28" s="92">
        <f>SUM(AO24:AO27)</f>
        <v>18173.88</v>
      </c>
      <c r="AP28" s="93">
        <f t="shared" ref="AP28:AP29" si="41">(AN28-AO28)</f>
        <v>-2373.880000000001</v>
      </c>
      <c r="AQ28" s="84"/>
      <c r="AR28" s="92">
        <f>SUM(AR24:AR27)</f>
        <v>15800</v>
      </c>
      <c r="AS28" s="92">
        <f>SUM(AS24:AS27)</f>
        <v>16686.919999999998</v>
      </c>
      <c r="AT28" s="93">
        <f t="shared" ref="AT28:AT29" si="42">(AR28-AS28)</f>
        <v>-886.91999999999825</v>
      </c>
      <c r="AU28" s="18"/>
      <c r="AV28" s="92">
        <f>SUM(AV24:AV27)</f>
        <v>15800</v>
      </c>
      <c r="AW28" s="92">
        <f>SUM(AW24:AW27)</f>
        <v>18149.34</v>
      </c>
      <c r="AX28" s="93">
        <f t="shared" ref="AX28:AX29" si="43">(AV28-AW28)</f>
        <v>-2349.34</v>
      </c>
      <c r="AY28" s="18"/>
    </row>
    <row r="29" spans="1:51" x14ac:dyDescent="0.2">
      <c r="A29" s="21"/>
      <c r="B29" s="105" t="s">
        <v>34</v>
      </c>
      <c r="C29" s="53"/>
      <c r="D29" s="106">
        <f>D23+D28</f>
        <v>61530</v>
      </c>
      <c r="E29" s="106">
        <f>E23+E28</f>
        <v>55291.359999999993</v>
      </c>
      <c r="F29" s="94">
        <f>(D29-E29)</f>
        <v>6238.6400000000067</v>
      </c>
      <c r="G29" s="89"/>
      <c r="H29" s="106">
        <f>H23+H28</f>
        <v>61530</v>
      </c>
      <c r="I29" s="106">
        <f>I23+I28</f>
        <v>64149.310000000005</v>
      </c>
      <c r="J29" s="93">
        <f>(H29-I29)</f>
        <v>-2619.3100000000049</v>
      </c>
      <c r="K29" s="84"/>
      <c r="L29" s="106">
        <f>L23+L28</f>
        <v>61530</v>
      </c>
      <c r="M29" s="106">
        <f>M23+M28</f>
        <v>43661.38</v>
      </c>
      <c r="N29" s="94">
        <f>(L29-M29)</f>
        <v>17868.620000000003</v>
      </c>
      <c r="O29" s="95"/>
      <c r="P29" s="106">
        <f>P23+P28</f>
        <v>61530</v>
      </c>
      <c r="Q29" s="106">
        <f>Q23+Q28</f>
        <v>46371.819999999992</v>
      </c>
      <c r="R29" s="96">
        <f>(P29-Q29)</f>
        <v>15158.180000000008</v>
      </c>
      <c r="S29" s="47"/>
      <c r="T29" s="106">
        <f>T23+T28</f>
        <v>54060</v>
      </c>
      <c r="U29" s="106">
        <f>U23+U28</f>
        <v>48576.7</v>
      </c>
      <c r="V29" s="96">
        <f t="shared" si="13"/>
        <v>5483.3000000000029</v>
      </c>
      <c r="W29" s="47"/>
      <c r="X29" s="106">
        <f>X23+X28</f>
        <v>62870</v>
      </c>
      <c r="Y29" s="106">
        <f>Y23+Y28</f>
        <v>61726.55</v>
      </c>
      <c r="Z29" s="96">
        <f t="shared" si="37"/>
        <v>1143.4499999999971</v>
      </c>
      <c r="AA29" s="47"/>
      <c r="AB29" s="106">
        <f>AB23+AB28</f>
        <v>62870</v>
      </c>
      <c r="AC29" s="106">
        <f>AC23+AC28</f>
        <v>67735.91</v>
      </c>
      <c r="AD29" s="96">
        <f t="shared" si="38"/>
        <v>-4865.9100000000035</v>
      </c>
      <c r="AE29" s="89"/>
      <c r="AF29" s="106">
        <f>AF23+AF28</f>
        <v>62870</v>
      </c>
      <c r="AG29" s="106">
        <f>AG23+AG28</f>
        <v>55748.709999999992</v>
      </c>
      <c r="AH29" s="96">
        <f t="shared" si="39"/>
        <v>7121.2900000000081</v>
      </c>
      <c r="AI29" s="18"/>
      <c r="AJ29" s="106">
        <f>AJ23+AJ28</f>
        <v>62870</v>
      </c>
      <c r="AK29" s="106">
        <f>AK23+AK28</f>
        <v>58318.18</v>
      </c>
      <c r="AL29" s="96">
        <f t="shared" si="40"/>
        <v>4551.82</v>
      </c>
      <c r="AM29" s="18"/>
      <c r="AN29" s="106">
        <f>AN23+AN28</f>
        <v>62870</v>
      </c>
      <c r="AO29" s="106">
        <f>AO23+AO28</f>
        <v>68658.89</v>
      </c>
      <c r="AP29" s="96">
        <f t="shared" si="41"/>
        <v>-5788.8899999999994</v>
      </c>
      <c r="AQ29" s="89"/>
      <c r="AR29" s="106">
        <f>AR23+AR28</f>
        <v>62870</v>
      </c>
      <c r="AS29" s="106">
        <f>AS23+AS28</f>
        <v>56912.659999999996</v>
      </c>
      <c r="AT29" s="96">
        <f t="shared" si="42"/>
        <v>5957.3400000000038</v>
      </c>
      <c r="AU29" s="18"/>
      <c r="AV29" s="106">
        <f>AV23+AV28</f>
        <v>94770</v>
      </c>
      <c r="AW29" s="106">
        <f>AW23+AW28</f>
        <v>95939.319999999992</v>
      </c>
      <c r="AX29" s="96">
        <f t="shared" si="43"/>
        <v>-1169.3199999999924</v>
      </c>
      <c r="AY29" s="18"/>
    </row>
    <row r="30" spans="1:51" x14ac:dyDescent="0.2">
      <c r="A30" s="21"/>
      <c r="B30" s="107" t="s">
        <v>35</v>
      </c>
      <c r="C30" s="108"/>
      <c r="D30" s="109" t="s">
        <v>13</v>
      </c>
      <c r="E30" s="109" t="s">
        <v>14</v>
      </c>
      <c r="F30" s="110" t="s">
        <v>15</v>
      </c>
      <c r="G30" s="76"/>
      <c r="H30" s="109" t="s">
        <v>13</v>
      </c>
      <c r="I30" s="109" t="s">
        <v>14</v>
      </c>
      <c r="J30" s="110" t="s">
        <v>15</v>
      </c>
      <c r="K30" s="76"/>
      <c r="L30" s="109" t="s">
        <v>13</v>
      </c>
      <c r="M30" s="109" t="s">
        <v>14</v>
      </c>
      <c r="N30" s="110" t="s">
        <v>16</v>
      </c>
      <c r="O30" s="76"/>
      <c r="P30" s="109" t="s">
        <v>13</v>
      </c>
      <c r="Q30" s="109" t="s">
        <v>14</v>
      </c>
      <c r="R30" s="110" t="s">
        <v>16</v>
      </c>
      <c r="S30" s="18"/>
      <c r="T30" s="109" t="s">
        <v>13</v>
      </c>
      <c r="U30" s="109" t="s">
        <v>14</v>
      </c>
      <c r="V30" s="110" t="s">
        <v>16</v>
      </c>
      <c r="W30" s="18"/>
      <c r="X30" s="109" t="s">
        <v>13</v>
      </c>
      <c r="Y30" s="109" t="s">
        <v>14</v>
      </c>
      <c r="Z30" s="110" t="s">
        <v>16</v>
      </c>
      <c r="AA30" s="18"/>
      <c r="AB30" s="109" t="s">
        <v>13</v>
      </c>
      <c r="AC30" s="109" t="s">
        <v>14</v>
      </c>
      <c r="AD30" s="110" t="s">
        <v>16</v>
      </c>
      <c r="AE30" s="76"/>
      <c r="AF30" s="109" t="s">
        <v>13</v>
      </c>
      <c r="AG30" s="109" t="s">
        <v>14</v>
      </c>
      <c r="AH30" s="110" t="s">
        <v>16</v>
      </c>
      <c r="AI30" s="18"/>
      <c r="AJ30" s="109" t="s">
        <v>13</v>
      </c>
      <c r="AK30" s="109" t="s">
        <v>14</v>
      </c>
      <c r="AL30" s="110" t="s">
        <v>16</v>
      </c>
      <c r="AM30" s="18"/>
      <c r="AN30" s="109" t="s">
        <v>13</v>
      </c>
      <c r="AO30" s="109" t="s">
        <v>14</v>
      </c>
      <c r="AP30" s="110" t="s">
        <v>16</v>
      </c>
      <c r="AQ30" s="76"/>
      <c r="AR30" s="109" t="s">
        <v>13</v>
      </c>
      <c r="AS30" s="109" t="s">
        <v>14</v>
      </c>
      <c r="AT30" s="110" t="s">
        <v>16</v>
      </c>
      <c r="AU30" s="18"/>
      <c r="AV30" s="109" t="s">
        <v>13</v>
      </c>
      <c r="AW30" s="109" t="s">
        <v>14</v>
      </c>
      <c r="AX30" s="110" t="s">
        <v>16</v>
      </c>
      <c r="AY30" s="18"/>
    </row>
    <row r="31" spans="1:51" x14ac:dyDescent="0.2">
      <c r="A31" s="21"/>
      <c r="B31" s="39" t="s">
        <v>36</v>
      </c>
      <c r="C31" s="40"/>
      <c r="D31" s="111">
        <v>2960</v>
      </c>
      <c r="E31" s="112">
        <f>[1]JAN21!$D$29</f>
        <v>2126.5299999999997</v>
      </c>
      <c r="F31" s="113">
        <f>(D31-E31)</f>
        <v>833.47000000000025</v>
      </c>
      <c r="G31" s="44"/>
      <c r="H31" s="111">
        <f t="shared" ref="H31:H51" si="44">D31</f>
        <v>2960</v>
      </c>
      <c r="I31" s="112">
        <f>[1]FEV21!$D$33</f>
        <v>3319.01</v>
      </c>
      <c r="J31" s="114">
        <f>(H31-I31)</f>
        <v>-359.01000000000022</v>
      </c>
      <c r="K31" s="44"/>
      <c r="L31" s="111">
        <f t="shared" ref="L31:L51" si="45">D31</f>
        <v>2960</v>
      </c>
      <c r="M31" s="112">
        <f>[1]MAR21!$D$33</f>
        <v>4761</v>
      </c>
      <c r="N31" s="114">
        <f>(L31-M31)</f>
        <v>-1801</v>
      </c>
      <c r="O31" s="44"/>
      <c r="P31" s="111">
        <f>D31</f>
        <v>2960</v>
      </c>
      <c r="Q31" s="112">
        <f>[1]ABR21!$D$33</f>
        <v>2724.87</v>
      </c>
      <c r="R31" s="113">
        <f>(P31-Q31)</f>
        <v>235.13000000000011</v>
      </c>
      <c r="S31" s="18"/>
      <c r="T31" s="111">
        <f>H31</f>
        <v>2960</v>
      </c>
      <c r="U31" s="112">
        <f>[1]MAI21!$D$33</f>
        <v>2622.04</v>
      </c>
      <c r="V31" s="113">
        <f>(T31-U31)</f>
        <v>337.96000000000004</v>
      </c>
      <c r="W31" s="18"/>
      <c r="X31" s="111">
        <f>L31</f>
        <v>2960</v>
      </c>
      <c r="Y31" s="112">
        <f>[1]JUN21!$D$33</f>
        <v>714.36</v>
      </c>
      <c r="Z31" s="113">
        <f>(X31-Y31)</f>
        <v>2245.64</v>
      </c>
      <c r="AA31" s="18"/>
      <c r="AB31" s="111">
        <f>X31</f>
        <v>2960</v>
      </c>
      <c r="AC31" s="112">
        <f>[1]JUL21!$D$33</f>
        <v>3661.8500000000004</v>
      </c>
      <c r="AD31" s="114">
        <f>(AB31-AC31)</f>
        <v>-701.85000000000036</v>
      </c>
      <c r="AE31" s="44"/>
      <c r="AF31" s="111">
        <f t="shared" ref="AF31:AF42" si="46">AB31</f>
        <v>2960</v>
      </c>
      <c r="AG31" s="112">
        <f>[1]AGO21!$D$33</f>
        <v>2221.0300000000002</v>
      </c>
      <c r="AH31" s="113">
        <f>(AF31-AG31)</f>
        <v>738.9699999999998</v>
      </c>
      <c r="AI31" s="18"/>
      <c r="AJ31" s="111">
        <f t="shared" ref="AJ31:AJ42" si="47">AF31</f>
        <v>2960</v>
      </c>
      <c r="AK31" s="112">
        <f>[1]SET21!$D$33</f>
        <v>1720.48</v>
      </c>
      <c r="AL31" s="113">
        <f>(AJ31-AK31)</f>
        <v>1239.52</v>
      </c>
      <c r="AM31" s="18"/>
      <c r="AN31" s="111">
        <f t="shared" ref="AN31:AN42" si="48">AJ31</f>
        <v>2960</v>
      </c>
      <c r="AO31" s="112">
        <f>[1]OUT21!$D$33</f>
        <v>1300.7900000000002</v>
      </c>
      <c r="AP31" s="113">
        <f>(AN31-AO31)</f>
        <v>1659.2099999999998</v>
      </c>
      <c r="AQ31" s="51"/>
      <c r="AR31" s="111">
        <f t="shared" ref="AR31:AR42" si="49">AJ31</f>
        <v>2960</v>
      </c>
      <c r="AS31" s="112">
        <f>[1]NOV21!$D$33</f>
        <v>1333.5</v>
      </c>
      <c r="AT31" s="113">
        <f>(AR31-AS31)</f>
        <v>1626.5</v>
      </c>
      <c r="AU31" s="18"/>
      <c r="AV31" s="111">
        <f t="shared" ref="AV31:AV42" si="50">AN31</f>
        <v>2960</v>
      </c>
      <c r="AW31" s="112">
        <f>[1]DEZ21!$D$33</f>
        <v>2406.7800000000002</v>
      </c>
      <c r="AX31" s="113">
        <f>(AV31-AW31)</f>
        <v>553.2199999999998</v>
      </c>
      <c r="AY31" s="18"/>
    </row>
    <row r="32" spans="1:51" x14ac:dyDescent="0.2">
      <c r="A32" s="21"/>
      <c r="B32" s="39" t="s">
        <v>37</v>
      </c>
      <c r="C32" s="40"/>
      <c r="D32" s="41">
        <v>1400</v>
      </c>
      <c r="E32" s="42">
        <f>[1]JAN21!$D$28</f>
        <v>1662.53</v>
      </c>
      <c r="F32" s="114">
        <f t="shared" ref="F32:F42" si="51">(D32-E32)</f>
        <v>-262.52999999999997</v>
      </c>
      <c r="G32" s="44"/>
      <c r="H32" s="41">
        <f t="shared" si="44"/>
        <v>1400</v>
      </c>
      <c r="I32" s="42">
        <f>[1]FEV21!$D$32</f>
        <v>1493.5900000000001</v>
      </c>
      <c r="J32" s="114">
        <f t="shared" ref="J32:J41" si="52">(H32-I32)</f>
        <v>-93.590000000000146</v>
      </c>
      <c r="K32" s="44"/>
      <c r="L32" s="41">
        <f t="shared" si="45"/>
        <v>1400</v>
      </c>
      <c r="M32" s="42">
        <f>[1]MAR21!$D$32</f>
        <v>1295.23</v>
      </c>
      <c r="N32" s="113">
        <f t="shared" ref="N32:N41" si="53">(L32-M32)</f>
        <v>104.76999999999998</v>
      </c>
      <c r="O32" s="51"/>
      <c r="P32" s="41">
        <f>D32</f>
        <v>1400</v>
      </c>
      <c r="Q32" s="42">
        <f>[1]ABR21!$D$32</f>
        <v>1699.19</v>
      </c>
      <c r="R32" s="114">
        <f t="shared" ref="R32:R42" si="54">(P32-Q32)</f>
        <v>-299.19000000000005</v>
      </c>
      <c r="S32" s="18"/>
      <c r="T32" s="41">
        <f>H32</f>
        <v>1400</v>
      </c>
      <c r="U32" s="42">
        <f>[1]MAI21!$D$32</f>
        <v>4061.52</v>
      </c>
      <c r="V32" s="114">
        <f t="shared" ref="V32:V43" si="55">(T32-U32)</f>
        <v>-2661.52</v>
      </c>
      <c r="W32" s="18"/>
      <c r="X32" s="41">
        <f>L32</f>
        <v>1400</v>
      </c>
      <c r="Y32" s="42">
        <f>[1]JUN21!$D$32</f>
        <v>1360.1599999999999</v>
      </c>
      <c r="Z32" s="113">
        <f t="shared" ref="Z32:Z43" si="56">(X32-Y32)</f>
        <v>39.840000000000146</v>
      </c>
      <c r="AA32" s="18"/>
      <c r="AB32" s="111">
        <f t="shared" ref="AB32:AB42" si="57">X32</f>
        <v>1400</v>
      </c>
      <c r="AC32" s="42">
        <f>[1]JUL21!$D$32</f>
        <v>1577.93</v>
      </c>
      <c r="AD32" s="114">
        <f t="shared" ref="AD32:AD43" si="58">(AB32-AC32)</f>
        <v>-177.93000000000006</v>
      </c>
      <c r="AE32" s="44"/>
      <c r="AF32" s="111">
        <f t="shared" si="46"/>
        <v>1400</v>
      </c>
      <c r="AG32" s="42">
        <f>[1]AGO21!$D$32</f>
        <v>1408.63</v>
      </c>
      <c r="AH32" s="114">
        <f t="shared" ref="AH32:AH43" si="59">(AF32-AG32)</f>
        <v>-8.6300000000001091</v>
      </c>
      <c r="AI32" s="18"/>
      <c r="AJ32" s="111">
        <f t="shared" si="47"/>
        <v>1400</v>
      </c>
      <c r="AK32" s="42">
        <f>[1]SET21!$D$32</f>
        <v>2096.31</v>
      </c>
      <c r="AL32" s="114">
        <f t="shared" ref="AL32:AL43" si="60">(AJ32-AK32)</f>
        <v>-696.31</v>
      </c>
      <c r="AM32" s="18"/>
      <c r="AN32" s="111">
        <f t="shared" si="48"/>
        <v>1400</v>
      </c>
      <c r="AO32" s="42">
        <f>[1]OUT21!$D$32</f>
        <v>1048.7</v>
      </c>
      <c r="AP32" s="113">
        <f t="shared" ref="AP32:AP43" si="61">(AN32-AO32)</f>
        <v>351.29999999999995</v>
      </c>
      <c r="AQ32" s="51"/>
      <c r="AR32" s="111">
        <f t="shared" si="49"/>
        <v>1400</v>
      </c>
      <c r="AS32" s="42">
        <f>[1]NOV21!$D$32</f>
        <v>1174.6899999999998</v>
      </c>
      <c r="AT32" s="113">
        <f t="shared" ref="AT32:AT43" si="62">(AR32-AS32)</f>
        <v>225.31000000000017</v>
      </c>
      <c r="AU32" s="18"/>
      <c r="AV32" s="111">
        <f t="shared" si="50"/>
        <v>1400</v>
      </c>
      <c r="AW32" s="42">
        <f>[1]DEZ21!$D$32</f>
        <v>1432.88</v>
      </c>
      <c r="AX32" s="114">
        <f t="shared" ref="AX32:AX43" si="63">(AV32-AW32)</f>
        <v>-32.880000000000109</v>
      </c>
      <c r="AY32" s="18"/>
    </row>
    <row r="33" spans="1:51" x14ac:dyDescent="0.2">
      <c r="A33" s="21"/>
      <c r="B33" s="39" t="s">
        <v>38</v>
      </c>
      <c r="C33" s="40"/>
      <c r="D33" s="41">
        <v>1370</v>
      </c>
      <c r="E33" s="42">
        <f>[1]JAN21!$D$32</f>
        <v>0</v>
      </c>
      <c r="F33" s="113">
        <f t="shared" si="51"/>
        <v>1370</v>
      </c>
      <c r="G33" s="51"/>
      <c r="H33" s="41">
        <f t="shared" si="44"/>
        <v>1370</v>
      </c>
      <c r="I33" s="42">
        <f>[1]FEV21!$D$37</f>
        <v>1370</v>
      </c>
      <c r="J33" s="113">
        <f t="shared" si="52"/>
        <v>0</v>
      </c>
      <c r="K33" s="51"/>
      <c r="L33" s="41">
        <f t="shared" si="45"/>
        <v>1370</v>
      </c>
      <c r="M33" s="42">
        <f>[1]MAR21!$D$37</f>
        <v>1370</v>
      </c>
      <c r="N33" s="113">
        <f t="shared" si="53"/>
        <v>0</v>
      </c>
      <c r="O33" s="51"/>
      <c r="P33" s="41">
        <v>1370</v>
      </c>
      <c r="Q33" s="42">
        <f>[1]ABR21!$D$39</f>
        <v>1370</v>
      </c>
      <c r="R33" s="113">
        <f t="shared" si="54"/>
        <v>0</v>
      </c>
      <c r="S33" s="18"/>
      <c r="T33" s="41">
        <v>1370</v>
      </c>
      <c r="U33" s="42">
        <f>[1]MAI21!$D$39</f>
        <v>1370</v>
      </c>
      <c r="V33" s="113">
        <f t="shared" si="55"/>
        <v>0</v>
      </c>
      <c r="W33" s="18"/>
      <c r="X33" s="41">
        <v>1370</v>
      </c>
      <c r="Y33" s="42">
        <f>[1]JUN21!$D$39</f>
        <v>1370</v>
      </c>
      <c r="Z33" s="113">
        <f t="shared" si="56"/>
        <v>0</v>
      </c>
      <c r="AA33" s="18"/>
      <c r="AB33" s="111">
        <f t="shared" si="57"/>
        <v>1370</v>
      </c>
      <c r="AC33" s="42">
        <f>[1]JUL21!$D$39</f>
        <v>2740</v>
      </c>
      <c r="AD33" s="114">
        <f t="shared" si="58"/>
        <v>-1370</v>
      </c>
      <c r="AE33" s="44"/>
      <c r="AF33" s="111">
        <f t="shared" si="46"/>
        <v>1370</v>
      </c>
      <c r="AG33" s="42">
        <f>[1]AGO21!$D$39</f>
        <v>0</v>
      </c>
      <c r="AH33" s="113">
        <f t="shared" si="59"/>
        <v>1370</v>
      </c>
      <c r="AI33" s="18"/>
      <c r="AJ33" s="111">
        <f t="shared" si="47"/>
        <v>1370</v>
      </c>
      <c r="AK33" s="42">
        <f>[1]SET21!$D$39</f>
        <v>1370</v>
      </c>
      <c r="AL33" s="113">
        <f t="shared" si="60"/>
        <v>0</v>
      </c>
      <c r="AM33" s="18"/>
      <c r="AN33" s="111">
        <f t="shared" si="48"/>
        <v>1370</v>
      </c>
      <c r="AO33" s="42">
        <f>[1]OUT21!$D$39</f>
        <v>1370</v>
      </c>
      <c r="AP33" s="113">
        <f t="shared" si="61"/>
        <v>0</v>
      </c>
      <c r="AQ33" s="51"/>
      <c r="AR33" s="111">
        <f t="shared" si="49"/>
        <v>1370</v>
      </c>
      <c r="AS33" s="42">
        <f>[1]NOV21!$D$39</f>
        <v>1370</v>
      </c>
      <c r="AT33" s="113">
        <f t="shared" si="62"/>
        <v>0</v>
      </c>
      <c r="AU33" s="18"/>
      <c r="AV33" s="111">
        <f t="shared" si="50"/>
        <v>1370</v>
      </c>
      <c r="AW33" s="42">
        <f>[1]DEZ21!$D$39</f>
        <v>2740</v>
      </c>
      <c r="AX33" s="114">
        <f t="shared" si="63"/>
        <v>-1370</v>
      </c>
      <c r="AY33" s="18"/>
    </row>
    <row r="34" spans="1:51" ht="12" customHeight="1" x14ac:dyDescent="0.2">
      <c r="A34" s="21"/>
      <c r="B34" s="39" t="s">
        <v>39</v>
      </c>
      <c r="C34" s="40"/>
      <c r="D34" s="41">
        <v>1415</v>
      </c>
      <c r="E34" s="42">
        <f>[1]JAN21!$D$30</f>
        <v>1290</v>
      </c>
      <c r="F34" s="113">
        <f t="shared" si="51"/>
        <v>125</v>
      </c>
      <c r="G34" s="44"/>
      <c r="H34" s="41">
        <f t="shared" si="44"/>
        <v>1415</v>
      </c>
      <c r="I34" s="42">
        <f>[1]FEV21!$D$34</f>
        <v>973.14</v>
      </c>
      <c r="J34" s="113">
        <f t="shared" si="52"/>
        <v>441.86</v>
      </c>
      <c r="K34" s="44"/>
      <c r="L34" s="41">
        <f t="shared" si="45"/>
        <v>1415</v>
      </c>
      <c r="M34" s="42">
        <f>[1]MAR21!$D$34</f>
        <v>1860.85</v>
      </c>
      <c r="N34" s="114">
        <f t="shared" si="53"/>
        <v>-445.84999999999991</v>
      </c>
      <c r="O34" s="44"/>
      <c r="P34" s="41">
        <f t="shared" ref="P34:P50" si="64">D34</f>
        <v>1415</v>
      </c>
      <c r="Q34" s="42">
        <f>[1]ABR21!$D$34+[1]ABR21!$D$35</f>
        <v>1390</v>
      </c>
      <c r="R34" s="113">
        <f t="shared" si="54"/>
        <v>25</v>
      </c>
      <c r="S34" s="18"/>
      <c r="T34" s="41">
        <f t="shared" ref="T34:T41" si="65">H34</f>
        <v>1415</v>
      </c>
      <c r="U34" s="42">
        <f>[1]MAI21!$D$34+[1]MAI21!$D$35</f>
        <v>1610</v>
      </c>
      <c r="V34" s="114">
        <f t="shared" si="55"/>
        <v>-195</v>
      </c>
      <c r="W34" s="18"/>
      <c r="X34" s="41">
        <f t="shared" ref="X34:X41" si="66">L34</f>
        <v>1415</v>
      </c>
      <c r="Y34" s="42">
        <f>[1]JUN21!$D$34+[1]JUN21!$D$35</f>
        <v>990</v>
      </c>
      <c r="Z34" s="113">
        <f t="shared" si="56"/>
        <v>425</v>
      </c>
      <c r="AA34" s="18"/>
      <c r="AB34" s="111">
        <f t="shared" si="57"/>
        <v>1415</v>
      </c>
      <c r="AC34" s="42">
        <f>[1]JUL21!$D$34+[1]JUL21!$D$35</f>
        <v>998</v>
      </c>
      <c r="AD34" s="113">
        <f t="shared" si="58"/>
        <v>417</v>
      </c>
      <c r="AE34" s="51"/>
      <c r="AF34" s="111">
        <f t="shared" si="46"/>
        <v>1415</v>
      </c>
      <c r="AG34" s="42">
        <f>[1]AGO21!$D$34+[1]AGO21!$D$35</f>
        <v>2026.01</v>
      </c>
      <c r="AH34" s="113">
        <f t="shared" si="59"/>
        <v>-611.01</v>
      </c>
      <c r="AI34" s="18"/>
      <c r="AJ34" s="111">
        <f t="shared" si="47"/>
        <v>1415</v>
      </c>
      <c r="AK34" s="42">
        <f>[1]SET21!$D$34+[1]SET21!$D$35</f>
        <v>1580</v>
      </c>
      <c r="AL34" s="114">
        <f t="shared" si="60"/>
        <v>-165</v>
      </c>
      <c r="AM34" s="18"/>
      <c r="AN34" s="111">
        <f t="shared" si="48"/>
        <v>1415</v>
      </c>
      <c r="AO34" s="42">
        <f>[1]OUT21!$D$34+[1]OUT21!$D$35</f>
        <v>1731</v>
      </c>
      <c r="AP34" s="114">
        <f t="shared" si="61"/>
        <v>-316</v>
      </c>
      <c r="AQ34" s="44"/>
      <c r="AR34" s="111">
        <f t="shared" si="49"/>
        <v>1415</v>
      </c>
      <c r="AS34" s="42">
        <f>[1]NOV21!$D$34+[1]NOV21!$D$35</f>
        <v>1920</v>
      </c>
      <c r="AT34" s="114">
        <f t="shared" si="62"/>
        <v>-505</v>
      </c>
      <c r="AU34" s="18"/>
      <c r="AV34" s="111">
        <f t="shared" si="50"/>
        <v>1415</v>
      </c>
      <c r="AW34" s="42">
        <f>[1]DEZ21!$D$34+[1]DEZ21!$D$35</f>
        <v>3009.4500000000003</v>
      </c>
      <c r="AX34" s="114">
        <f t="shared" si="63"/>
        <v>-1594.4500000000003</v>
      </c>
      <c r="AY34" s="18"/>
    </row>
    <row r="35" spans="1:51" x14ac:dyDescent="0.2">
      <c r="A35" s="21"/>
      <c r="B35" s="39" t="s">
        <v>40</v>
      </c>
      <c r="C35" s="40"/>
      <c r="D35" s="41">
        <v>500</v>
      </c>
      <c r="E35" s="42">
        <v>0</v>
      </c>
      <c r="F35" s="113">
        <f t="shared" si="51"/>
        <v>500</v>
      </c>
      <c r="G35" s="44"/>
      <c r="H35" s="41">
        <f t="shared" si="44"/>
        <v>500</v>
      </c>
      <c r="I35" s="42">
        <f>[1]FEV21!$D$35</f>
        <v>780</v>
      </c>
      <c r="J35" s="114">
        <f t="shared" si="52"/>
        <v>-280</v>
      </c>
      <c r="K35" s="44"/>
      <c r="L35" s="41">
        <f t="shared" si="45"/>
        <v>500</v>
      </c>
      <c r="M35" s="42">
        <f>[1]MAR21!$D$35</f>
        <v>0</v>
      </c>
      <c r="N35" s="113">
        <f t="shared" si="53"/>
        <v>500</v>
      </c>
      <c r="O35" s="115"/>
      <c r="P35" s="41">
        <f t="shared" si="64"/>
        <v>500</v>
      </c>
      <c r="Q35" s="42">
        <f>[1]ABR21!$D$36+[1]ABR21!$D$37</f>
        <v>180</v>
      </c>
      <c r="R35" s="113">
        <f t="shared" si="54"/>
        <v>320</v>
      </c>
      <c r="S35" s="18"/>
      <c r="T35" s="41">
        <f t="shared" si="65"/>
        <v>500</v>
      </c>
      <c r="U35" s="42">
        <f>[1]MAI21!$D$36+[1]MAI21!$D$37</f>
        <v>450</v>
      </c>
      <c r="V35" s="113">
        <f t="shared" si="55"/>
        <v>50</v>
      </c>
      <c r="W35" s="18"/>
      <c r="X35" s="41">
        <f t="shared" si="66"/>
        <v>500</v>
      </c>
      <c r="Y35" s="42">
        <f>[1]JUN21!$D$36+[1]JUN21!$D$37</f>
        <v>220</v>
      </c>
      <c r="Z35" s="113">
        <f t="shared" si="56"/>
        <v>280</v>
      </c>
      <c r="AA35" s="18"/>
      <c r="AB35" s="111">
        <f t="shared" si="57"/>
        <v>500</v>
      </c>
      <c r="AC35" s="42">
        <f>[1]JUL21!$D$36+[1]JUL21!$D$37</f>
        <v>670</v>
      </c>
      <c r="AD35" s="114">
        <f t="shared" si="58"/>
        <v>-170</v>
      </c>
      <c r="AE35" s="44"/>
      <c r="AF35" s="111">
        <f t="shared" si="46"/>
        <v>500</v>
      </c>
      <c r="AG35" s="42">
        <f>[1]AGO21!$D$36+[1]AGO21!$D$37</f>
        <v>600</v>
      </c>
      <c r="AH35" s="114">
        <f t="shared" si="59"/>
        <v>-100</v>
      </c>
      <c r="AI35" s="18"/>
      <c r="AJ35" s="111">
        <f t="shared" si="47"/>
        <v>500</v>
      </c>
      <c r="AK35" s="42">
        <f>[1]SET21!$D$36+[1]SET21!$D$37</f>
        <v>200</v>
      </c>
      <c r="AL35" s="113">
        <f t="shared" si="60"/>
        <v>300</v>
      </c>
      <c r="AM35" s="18"/>
      <c r="AN35" s="111">
        <f t="shared" si="48"/>
        <v>500</v>
      </c>
      <c r="AO35" s="42">
        <f>[1]OUT21!$D$36+[1]OUT21!$D$37</f>
        <v>500</v>
      </c>
      <c r="AP35" s="113">
        <f t="shared" si="61"/>
        <v>0</v>
      </c>
      <c r="AQ35" s="51"/>
      <c r="AR35" s="111">
        <f t="shared" si="49"/>
        <v>500</v>
      </c>
      <c r="AS35" s="42">
        <f>[1]NOV21!$D$36+[1]NOV21!$D$37</f>
        <v>690</v>
      </c>
      <c r="AT35" s="113">
        <f t="shared" si="62"/>
        <v>-190</v>
      </c>
      <c r="AU35" s="18"/>
      <c r="AV35" s="111">
        <f t="shared" si="50"/>
        <v>500</v>
      </c>
      <c r="AW35" s="42">
        <f>[1]DEZ21!$D$36+[1]DEZ21!$D$37</f>
        <v>420</v>
      </c>
      <c r="AX35" s="113">
        <f t="shared" si="63"/>
        <v>80</v>
      </c>
      <c r="AY35" s="18"/>
    </row>
    <row r="36" spans="1:51" x14ac:dyDescent="0.2">
      <c r="A36" s="21"/>
      <c r="B36" s="39" t="s">
        <v>41</v>
      </c>
      <c r="C36" s="40"/>
      <c r="D36" s="41">
        <v>215</v>
      </c>
      <c r="E36" s="42">
        <f>[1]JAN21!$D$34+[1]JAN21!$D$43</f>
        <v>580</v>
      </c>
      <c r="F36" s="114">
        <f t="shared" si="51"/>
        <v>-365</v>
      </c>
      <c r="G36" s="51"/>
      <c r="H36" s="41">
        <f t="shared" si="44"/>
        <v>215</v>
      </c>
      <c r="I36" s="42">
        <f>[1]FEV21!$D$39+[1]FEV21!$D$40</f>
        <v>131.19</v>
      </c>
      <c r="J36" s="113">
        <f t="shared" si="52"/>
        <v>83.81</v>
      </c>
      <c r="K36" s="51"/>
      <c r="L36" s="41">
        <f t="shared" si="45"/>
        <v>215</v>
      </c>
      <c r="M36" s="42">
        <f>[1]MAR21!$D$39+[1]MAR21!$D$40</f>
        <v>296.45</v>
      </c>
      <c r="N36" s="114">
        <f t="shared" si="53"/>
        <v>-81.449999999999989</v>
      </c>
      <c r="O36" s="44"/>
      <c r="P36" s="41">
        <f t="shared" si="64"/>
        <v>215</v>
      </c>
      <c r="Q36" s="42">
        <f>[1]ABR21!$D$48+[1]ABR21!$D$49</f>
        <v>0</v>
      </c>
      <c r="R36" s="113">
        <f t="shared" si="54"/>
        <v>215</v>
      </c>
      <c r="S36" s="18"/>
      <c r="T36" s="41">
        <f t="shared" si="65"/>
        <v>215</v>
      </c>
      <c r="U36" s="42">
        <f>[1]MAI21!$D$76+[1]MAI21!$D$77</f>
        <v>374.65999999999997</v>
      </c>
      <c r="V36" s="114">
        <f t="shared" si="55"/>
        <v>-159.65999999999997</v>
      </c>
      <c r="W36" s="18"/>
      <c r="X36" s="41">
        <f t="shared" si="66"/>
        <v>215</v>
      </c>
      <c r="Y36" s="42">
        <f>[1]JUN21!$D$76+[1]JUN21!$D$77</f>
        <v>0</v>
      </c>
      <c r="Z36" s="113">
        <f t="shared" si="56"/>
        <v>215</v>
      </c>
      <c r="AA36" s="18"/>
      <c r="AB36" s="111">
        <f t="shared" si="57"/>
        <v>215</v>
      </c>
      <c r="AC36" s="42">
        <f>[1]JUL21!$D$76+[1]JUL21!$D$77</f>
        <v>0</v>
      </c>
      <c r="AD36" s="113">
        <f t="shared" si="58"/>
        <v>215</v>
      </c>
      <c r="AE36" s="51"/>
      <c r="AF36" s="111">
        <f t="shared" si="46"/>
        <v>215</v>
      </c>
      <c r="AG36" s="42">
        <f>[1]AGO21!$D$76+[1]AGO21!$D$77</f>
        <v>167.2</v>
      </c>
      <c r="AH36" s="113">
        <f t="shared" si="59"/>
        <v>47.800000000000011</v>
      </c>
      <c r="AI36" s="18"/>
      <c r="AJ36" s="111">
        <f t="shared" si="47"/>
        <v>215</v>
      </c>
      <c r="AK36" s="42">
        <f>[1]SET21!$D$76+[1]SET21!$D$77</f>
        <v>0</v>
      </c>
      <c r="AL36" s="113">
        <f t="shared" si="60"/>
        <v>215</v>
      </c>
      <c r="AM36" s="18"/>
      <c r="AN36" s="111">
        <f t="shared" si="48"/>
        <v>215</v>
      </c>
      <c r="AO36" s="42">
        <f>[1]OUT21!$D$76+[1]OUT21!$D$77</f>
        <v>0</v>
      </c>
      <c r="AP36" s="113">
        <f t="shared" si="61"/>
        <v>215</v>
      </c>
      <c r="AQ36" s="51"/>
      <c r="AR36" s="111">
        <f t="shared" si="49"/>
        <v>215</v>
      </c>
      <c r="AS36" s="42">
        <f>[1]NOV21!$D$76+[1]NOV21!$D$77</f>
        <v>0</v>
      </c>
      <c r="AT36" s="113">
        <f t="shared" si="62"/>
        <v>215</v>
      </c>
      <c r="AU36" s="18"/>
      <c r="AV36" s="111">
        <f t="shared" si="50"/>
        <v>215</v>
      </c>
      <c r="AW36" s="42">
        <f>[1]DEZ21!$D$76+[1]DEZ21!$D$77</f>
        <v>0</v>
      </c>
      <c r="AX36" s="113">
        <f t="shared" si="63"/>
        <v>215</v>
      </c>
      <c r="AY36" s="18"/>
    </row>
    <row r="37" spans="1:51" x14ac:dyDescent="0.2">
      <c r="A37" s="21"/>
      <c r="B37" s="39" t="s">
        <v>42</v>
      </c>
      <c r="C37" s="40"/>
      <c r="D37" s="41">
        <v>2380</v>
      </c>
      <c r="E37" s="42">
        <v>3174</v>
      </c>
      <c r="F37" s="114">
        <f t="shared" si="51"/>
        <v>-794</v>
      </c>
      <c r="G37" s="51"/>
      <c r="H37" s="41">
        <f t="shared" si="44"/>
        <v>2380</v>
      </c>
      <c r="I37" s="42">
        <f>[1]FEV21!$D$49</f>
        <v>2720</v>
      </c>
      <c r="J37" s="114">
        <f t="shared" si="52"/>
        <v>-340</v>
      </c>
      <c r="K37" s="51"/>
      <c r="L37" s="41">
        <f t="shared" si="45"/>
        <v>2380</v>
      </c>
      <c r="M37" s="42">
        <f>[1]MAR21!$D$49</f>
        <v>2040</v>
      </c>
      <c r="N37" s="113">
        <f t="shared" si="53"/>
        <v>340</v>
      </c>
      <c r="O37" s="44"/>
      <c r="P37" s="41">
        <f t="shared" si="64"/>
        <v>2380</v>
      </c>
      <c r="Q37" s="42">
        <f>[1]ABR21!$D$62+[1]ABR21!$D$63</f>
        <v>1700</v>
      </c>
      <c r="R37" s="113">
        <f t="shared" si="54"/>
        <v>680</v>
      </c>
      <c r="S37" s="18"/>
      <c r="T37" s="41">
        <f t="shared" si="65"/>
        <v>2380</v>
      </c>
      <c r="U37" s="42">
        <f>[1]MAI21!$D$62+[1]MAI21!$D$63</f>
        <v>2380</v>
      </c>
      <c r="V37" s="113">
        <f t="shared" si="55"/>
        <v>0</v>
      </c>
      <c r="W37" s="18"/>
      <c r="X37" s="41">
        <f t="shared" si="66"/>
        <v>2380</v>
      </c>
      <c r="Y37" s="42">
        <f>[1]JUN21!$D$62+[1]JUN21!$D$63</f>
        <v>2670</v>
      </c>
      <c r="Z37" s="113">
        <f t="shared" si="56"/>
        <v>-290</v>
      </c>
      <c r="AA37" s="18"/>
      <c r="AB37" s="111">
        <f t="shared" si="57"/>
        <v>2380</v>
      </c>
      <c r="AC37" s="42">
        <f>[1]JUL21!$D$62+[1]JUL21!$D$63</f>
        <v>1970</v>
      </c>
      <c r="AD37" s="113">
        <f t="shared" si="58"/>
        <v>410</v>
      </c>
      <c r="AE37" s="51"/>
      <c r="AF37" s="111">
        <f t="shared" si="46"/>
        <v>2380</v>
      </c>
      <c r="AG37" s="42">
        <f>[1]AGO21!$D$62+[1]AGO21!$D$63</f>
        <v>2550</v>
      </c>
      <c r="AH37" s="114">
        <f t="shared" si="59"/>
        <v>-170</v>
      </c>
      <c r="AI37" s="18"/>
      <c r="AJ37" s="111">
        <f t="shared" si="47"/>
        <v>2380</v>
      </c>
      <c r="AK37" s="42">
        <f>[1]SET21!$D$62+[1]SET21!$D$63</f>
        <v>2140</v>
      </c>
      <c r="AL37" s="113">
        <f t="shared" si="60"/>
        <v>240</v>
      </c>
      <c r="AM37" s="18"/>
      <c r="AN37" s="111">
        <f t="shared" si="48"/>
        <v>2380</v>
      </c>
      <c r="AO37" s="42">
        <f>[1]OUT21!$D$62+[1]OUT21!$D$63</f>
        <v>1900</v>
      </c>
      <c r="AP37" s="113">
        <f t="shared" si="61"/>
        <v>480</v>
      </c>
      <c r="AQ37" s="51"/>
      <c r="AR37" s="111">
        <f t="shared" si="49"/>
        <v>2380</v>
      </c>
      <c r="AS37" s="42">
        <f>[1]NOV21!$D$62+[1]NOV21!$D$63</f>
        <v>2890</v>
      </c>
      <c r="AT37" s="113">
        <f t="shared" si="62"/>
        <v>-510</v>
      </c>
      <c r="AU37" s="18"/>
      <c r="AV37" s="111">
        <f t="shared" si="50"/>
        <v>2380</v>
      </c>
      <c r="AW37" s="42">
        <f>[1]DEZ21!$D$62+[1]DEZ21!$D$63</f>
        <v>2570</v>
      </c>
      <c r="AX37" s="114">
        <f t="shared" si="63"/>
        <v>-190</v>
      </c>
      <c r="AY37" s="18"/>
    </row>
    <row r="38" spans="1:51" x14ac:dyDescent="0.2">
      <c r="A38" s="21"/>
      <c r="B38" s="39" t="s">
        <v>43</v>
      </c>
      <c r="C38" s="40"/>
      <c r="D38" s="41">
        <v>630</v>
      </c>
      <c r="E38" s="42">
        <v>935</v>
      </c>
      <c r="F38" s="114">
        <f t="shared" si="51"/>
        <v>-305</v>
      </c>
      <c r="G38" s="51"/>
      <c r="H38" s="41">
        <f t="shared" si="44"/>
        <v>630</v>
      </c>
      <c r="I38" s="42">
        <f>[1]FEV21!$D$50</f>
        <v>624</v>
      </c>
      <c r="J38" s="113">
        <f t="shared" si="52"/>
        <v>6</v>
      </c>
      <c r="K38" s="51"/>
      <c r="L38" s="41">
        <f t="shared" si="45"/>
        <v>630</v>
      </c>
      <c r="M38" s="42">
        <f>[1]MAR21!$D$50</f>
        <v>648</v>
      </c>
      <c r="N38" s="114">
        <f t="shared" si="53"/>
        <v>-18</v>
      </c>
      <c r="O38" s="44"/>
      <c r="P38" s="41">
        <f t="shared" si="64"/>
        <v>630</v>
      </c>
      <c r="Q38" s="42">
        <f>[1]ABR21!$D$64</f>
        <v>495</v>
      </c>
      <c r="R38" s="113">
        <f t="shared" si="54"/>
        <v>135</v>
      </c>
      <c r="S38" s="18"/>
      <c r="T38" s="41">
        <f t="shared" si="65"/>
        <v>630</v>
      </c>
      <c r="U38" s="42">
        <f>[1]MAI21!$D$64</f>
        <v>828</v>
      </c>
      <c r="V38" s="114">
        <f t="shared" si="55"/>
        <v>-198</v>
      </c>
      <c r="W38" s="18"/>
      <c r="X38" s="41">
        <f t="shared" si="66"/>
        <v>630</v>
      </c>
      <c r="Y38" s="42">
        <f>[1]JUN21!$D$64</f>
        <v>774</v>
      </c>
      <c r="Z38" s="114">
        <f t="shared" si="56"/>
        <v>-144</v>
      </c>
      <c r="AA38" s="18"/>
      <c r="AB38" s="111">
        <f t="shared" si="57"/>
        <v>630</v>
      </c>
      <c r="AC38" s="42">
        <f>[1]JUL21!$D$64</f>
        <v>276</v>
      </c>
      <c r="AD38" s="113">
        <f t="shared" si="58"/>
        <v>354</v>
      </c>
      <c r="AE38" s="51"/>
      <c r="AF38" s="111">
        <f t="shared" si="46"/>
        <v>630</v>
      </c>
      <c r="AG38" s="42">
        <f>[1]AGO21!$D$64</f>
        <v>690</v>
      </c>
      <c r="AH38" s="114">
        <f t="shared" si="59"/>
        <v>-60</v>
      </c>
      <c r="AI38" s="18"/>
      <c r="AJ38" s="111">
        <f t="shared" si="47"/>
        <v>630</v>
      </c>
      <c r="AK38" s="42">
        <f>[1]SET21!$D$64</f>
        <v>696</v>
      </c>
      <c r="AL38" s="114">
        <f t="shared" si="60"/>
        <v>-66</v>
      </c>
      <c r="AM38" s="18"/>
      <c r="AN38" s="111">
        <f t="shared" si="48"/>
        <v>630</v>
      </c>
      <c r="AO38" s="42">
        <f>[1]OUT21!$D$64</f>
        <v>696</v>
      </c>
      <c r="AP38" s="114">
        <f t="shared" si="61"/>
        <v>-66</v>
      </c>
      <c r="AQ38" s="44"/>
      <c r="AR38" s="111">
        <f t="shared" si="49"/>
        <v>630</v>
      </c>
      <c r="AS38" s="42">
        <f>[1]NOV21!$D$64</f>
        <v>748.5</v>
      </c>
      <c r="AT38" s="114">
        <f t="shared" si="62"/>
        <v>-118.5</v>
      </c>
      <c r="AU38" s="18"/>
      <c r="AV38" s="111">
        <f t="shared" si="50"/>
        <v>630</v>
      </c>
      <c r="AW38" s="42">
        <f>[1]DEZ21!$D$64</f>
        <v>750</v>
      </c>
      <c r="AX38" s="114">
        <f t="shared" si="63"/>
        <v>-120</v>
      </c>
      <c r="AY38" s="18"/>
    </row>
    <row r="39" spans="1:51" x14ac:dyDescent="0.2">
      <c r="A39" s="21"/>
      <c r="B39" s="39" t="s">
        <v>44</v>
      </c>
      <c r="C39" s="40"/>
      <c r="D39" s="41">
        <v>1710</v>
      </c>
      <c r="E39" s="42">
        <f>442.15+621.5</f>
        <v>1063.6500000000001</v>
      </c>
      <c r="F39" s="113">
        <f t="shared" si="51"/>
        <v>646.34999999999991</v>
      </c>
      <c r="G39" s="51"/>
      <c r="H39" s="41">
        <f t="shared" si="44"/>
        <v>1710</v>
      </c>
      <c r="I39" s="42">
        <f>[1]FEV21!$D$15+[1]FEV21!$D$16</f>
        <v>1512.85</v>
      </c>
      <c r="J39" s="113">
        <f t="shared" si="52"/>
        <v>197.15000000000009</v>
      </c>
      <c r="K39" s="51"/>
      <c r="L39" s="41">
        <f t="shared" si="45"/>
        <v>1710</v>
      </c>
      <c r="M39" s="42">
        <f>[1]MAR21!$D$15+[1]MAR21!$D$16</f>
        <v>1909.46</v>
      </c>
      <c r="N39" s="114">
        <f t="shared" si="53"/>
        <v>-199.46000000000004</v>
      </c>
      <c r="O39" s="44"/>
      <c r="P39" s="41">
        <f t="shared" si="64"/>
        <v>1710</v>
      </c>
      <c r="Q39" s="42">
        <f>[1]ABR21!$D$15+[1]ABR21!$D$16</f>
        <v>1320.29</v>
      </c>
      <c r="R39" s="113">
        <f t="shared" si="54"/>
        <v>389.71000000000004</v>
      </c>
      <c r="S39" s="18"/>
      <c r="T39" s="41">
        <f t="shared" si="65"/>
        <v>1710</v>
      </c>
      <c r="U39" s="42">
        <f>[1]MAI21!$D$15+[1]MAI21!$D$16</f>
        <v>1542.72</v>
      </c>
      <c r="V39" s="113">
        <f t="shared" si="55"/>
        <v>167.27999999999997</v>
      </c>
      <c r="W39" s="18"/>
      <c r="X39" s="41">
        <f t="shared" si="66"/>
        <v>1710</v>
      </c>
      <c r="Y39" s="42">
        <f>[1]JUN21!$D$15+[1]JUN21!$D$16</f>
        <v>1568.46</v>
      </c>
      <c r="Z39" s="113">
        <f t="shared" si="56"/>
        <v>141.53999999999996</v>
      </c>
      <c r="AA39" s="18"/>
      <c r="AB39" s="111">
        <f>X39</f>
        <v>1710</v>
      </c>
      <c r="AC39" s="42">
        <f>[1]JUL21!$D$15+[1]JUL21!$D$16</f>
        <v>1650.16</v>
      </c>
      <c r="AD39" s="113">
        <f t="shared" si="58"/>
        <v>59.839999999999918</v>
      </c>
      <c r="AE39" s="51"/>
      <c r="AF39" s="111">
        <f t="shared" si="46"/>
        <v>1710</v>
      </c>
      <c r="AG39" s="42">
        <f>[1]AGO21!$D$15+[1]AGO21!$D$16</f>
        <v>1782.99</v>
      </c>
      <c r="AH39" s="114">
        <f t="shared" si="59"/>
        <v>-72.990000000000009</v>
      </c>
      <c r="AI39" s="18"/>
      <c r="AJ39" s="111">
        <f t="shared" si="47"/>
        <v>1710</v>
      </c>
      <c r="AK39" s="42">
        <f>[1]SET21!$D$15+[1]SET21!$D$16</f>
        <v>1400.35</v>
      </c>
      <c r="AL39" s="113">
        <f t="shared" si="60"/>
        <v>309.65000000000009</v>
      </c>
      <c r="AM39" s="18"/>
      <c r="AN39" s="111">
        <f t="shared" si="48"/>
        <v>1710</v>
      </c>
      <c r="AO39" s="42">
        <f>[1]OUT21!$D$15+[1]OUT21!$D$16</f>
        <v>1558.93</v>
      </c>
      <c r="AP39" s="113">
        <f t="shared" si="61"/>
        <v>151.06999999999994</v>
      </c>
      <c r="AQ39" s="51"/>
      <c r="AR39" s="111">
        <f t="shared" si="49"/>
        <v>1710</v>
      </c>
      <c r="AS39" s="42">
        <f>[1]NOV21!$D$15+[1]NOV21!$D$16</f>
        <v>1993.94</v>
      </c>
      <c r="AT39" s="113">
        <f t="shared" si="62"/>
        <v>-283.94000000000005</v>
      </c>
      <c r="AU39" s="18"/>
      <c r="AV39" s="111">
        <f t="shared" si="50"/>
        <v>1710</v>
      </c>
      <c r="AW39" s="42">
        <f>[1]DEZ21!$D$15+[1]DEZ21!$D$16</f>
        <v>2390.1</v>
      </c>
      <c r="AX39" s="114">
        <f t="shared" si="63"/>
        <v>-680.09999999999991</v>
      </c>
      <c r="AY39" s="18"/>
    </row>
    <row r="40" spans="1:51" x14ac:dyDescent="0.2">
      <c r="A40" s="21"/>
      <c r="B40" s="39" t="s">
        <v>45</v>
      </c>
      <c r="C40" s="40"/>
      <c r="D40" s="41">
        <v>80</v>
      </c>
      <c r="E40" s="42">
        <v>0</v>
      </c>
      <c r="F40" s="113">
        <f t="shared" si="51"/>
        <v>80</v>
      </c>
      <c r="G40" s="51"/>
      <c r="H40" s="41">
        <f t="shared" si="44"/>
        <v>80</v>
      </c>
      <c r="I40" s="42">
        <v>0</v>
      </c>
      <c r="J40" s="113">
        <f t="shared" si="52"/>
        <v>80</v>
      </c>
      <c r="K40" s="51"/>
      <c r="L40" s="41">
        <f t="shared" si="45"/>
        <v>80</v>
      </c>
      <c r="M40" s="42">
        <f>[1]MAR21!$D$64+[1]MAR21!$D$66</f>
        <v>0</v>
      </c>
      <c r="N40" s="113">
        <f t="shared" si="53"/>
        <v>80</v>
      </c>
      <c r="O40" s="44"/>
      <c r="P40" s="41">
        <f t="shared" si="64"/>
        <v>80</v>
      </c>
      <c r="Q40" s="42">
        <f>[1]ABR21!$D$74+[1]ABR21!$D$75</f>
        <v>402.21</v>
      </c>
      <c r="R40" s="114">
        <f t="shared" si="54"/>
        <v>-322.20999999999998</v>
      </c>
      <c r="S40" s="18"/>
      <c r="T40" s="41">
        <f t="shared" si="65"/>
        <v>80</v>
      </c>
      <c r="U40" s="42">
        <f>[1]MAI21!$D$74+[1]MAI21!$D$75</f>
        <v>0</v>
      </c>
      <c r="V40" s="113">
        <f t="shared" si="55"/>
        <v>80</v>
      </c>
      <c r="W40" s="18"/>
      <c r="X40" s="41">
        <f t="shared" si="66"/>
        <v>80</v>
      </c>
      <c r="Y40" s="42">
        <f>[1]JUN21!$D$74+[1]JUN21!$D$75</f>
        <v>0</v>
      </c>
      <c r="Z40" s="113">
        <f t="shared" si="56"/>
        <v>80</v>
      </c>
      <c r="AA40" s="18"/>
      <c r="AB40" s="111">
        <f t="shared" si="57"/>
        <v>80</v>
      </c>
      <c r="AC40" s="42">
        <f>[1]JUL21!$D$74+[1]JUL21!$D$75</f>
        <v>0</v>
      </c>
      <c r="AD40" s="113">
        <f t="shared" si="58"/>
        <v>80</v>
      </c>
      <c r="AE40" s="51"/>
      <c r="AF40" s="111">
        <f t="shared" si="46"/>
        <v>80</v>
      </c>
      <c r="AG40" s="42">
        <f>[1]AGO21!$D$74+[1]AGO21!$D$75</f>
        <v>950</v>
      </c>
      <c r="AH40" s="114">
        <f t="shared" si="59"/>
        <v>-870</v>
      </c>
      <c r="AI40" s="18"/>
      <c r="AJ40" s="111">
        <f t="shared" si="47"/>
        <v>80</v>
      </c>
      <c r="AK40" s="42">
        <f>[1]SET21!$D$74+[1]SET21!$D$75</f>
        <v>646.65</v>
      </c>
      <c r="AL40" s="114">
        <f t="shared" si="60"/>
        <v>-566.65</v>
      </c>
      <c r="AM40" s="18"/>
      <c r="AN40" s="111">
        <f t="shared" si="48"/>
        <v>80</v>
      </c>
      <c r="AO40" s="42">
        <f>[1]OUT21!$D$74+[1]OUT21!$D$75</f>
        <v>0</v>
      </c>
      <c r="AP40" s="113">
        <f t="shared" si="61"/>
        <v>80</v>
      </c>
      <c r="AQ40" s="51"/>
      <c r="AR40" s="111">
        <f t="shared" si="49"/>
        <v>80</v>
      </c>
      <c r="AS40" s="42">
        <f>[1]NOV21!$D$74+[1]NOV21!$D$75</f>
        <v>0</v>
      </c>
      <c r="AT40" s="113">
        <f t="shared" si="62"/>
        <v>80</v>
      </c>
      <c r="AU40" s="18"/>
      <c r="AV40" s="111">
        <f t="shared" si="50"/>
        <v>80</v>
      </c>
      <c r="AW40" s="42">
        <f>[1]DEZ21!$D$74+[1]DEZ21!$D$75</f>
        <v>51.4</v>
      </c>
      <c r="AX40" s="113">
        <f t="shared" si="63"/>
        <v>28.6</v>
      </c>
      <c r="AY40" s="18"/>
    </row>
    <row r="41" spans="1:51" x14ac:dyDescent="0.2">
      <c r="A41" s="21"/>
      <c r="B41" s="39" t="s">
        <v>46</v>
      </c>
      <c r="C41" s="40"/>
      <c r="D41" s="41">
        <v>90</v>
      </c>
      <c r="E41" s="42">
        <v>0</v>
      </c>
      <c r="F41" s="113">
        <f t="shared" si="51"/>
        <v>90</v>
      </c>
      <c r="G41" s="51"/>
      <c r="H41" s="41">
        <f t="shared" si="44"/>
        <v>90</v>
      </c>
      <c r="I41" s="42">
        <v>0</v>
      </c>
      <c r="J41" s="113">
        <f t="shared" si="52"/>
        <v>90</v>
      </c>
      <c r="K41" s="51"/>
      <c r="L41" s="41">
        <f t="shared" si="45"/>
        <v>90</v>
      </c>
      <c r="M41" s="42">
        <f>[1]MAR21!$D$63</f>
        <v>1500</v>
      </c>
      <c r="N41" s="114">
        <f t="shared" si="53"/>
        <v>-1410</v>
      </c>
      <c r="O41" s="44"/>
      <c r="P41" s="41">
        <f t="shared" si="64"/>
        <v>90</v>
      </c>
      <c r="Q41" s="42">
        <f>[1]ABR21!$D$73</f>
        <v>0</v>
      </c>
      <c r="R41" s="113">
        <f t="shared" si="54"/>
        <v>90</v>
      </c>
      <c r="S41" s="18"/>
      <c r="T41" s="41">
        <f t="shared" si="65"/>
        <v>90</v>
      </c>
      <c r="U41" s="42">
        <f>[1]MAI21!$D$73</f>
        <v>90.2</v>
      </c>
      <c r="V41" s="114">
        <f t="shared" si="55"/>
        <v>-0.20000000000000284</v>
      </c>
      <c r="W41" s="18"/>
      <c r="X41" s="41">
        <f t="shared" si="66"/>
        <v>90</v>
      </c>
      <c r="Y41" s="42">
        <f>[1]JUN21!$D$73</f>
        <v>0</v>
      </c>
      <c r="Z41" s="113">
        <f t="shared" si="56"/>
        <v>90</v>
      </c>
      <c r="AA41" s="18"/>
      <c r="AB41" s="111">
        <f t="shared" si="57"/>
        <v>90</v>
      </c>
      <c r="AC41" s="42">
        <f>[1]JUL21!$D$73</f>
        <v>0</v>
      </c>
      <c r="AD41" s="113">
        <f t="shared" si="58"/>
        <v>90</v>
      </c>
      <c r="AE41" s="51"/>
      <c r="AF41" s="111">
        <f t="shared" si="46"/>
        <v>90</v>
      </c>
      <c r="AG41" s="42">
        <f>[1]AGO21!$D$73</f>
        <v>0</v>
      </c>
      <c r="AH41" s="113">
        <f t="shared" si="59"/>
        <v>90</v>
      </c>
      <c r="AI41" s="18"/>
      <c r="AJ41" s="111">
        <f t="shared" si="47"/>
        <v>90</v>
      </c>
      <c r="AK41" s="42">
        <f>[1]SET21!$D$73</f>
        <v>0</v>
      </c>
      <c r="AL41" s="113">
        <f t="shared" si="60"/>
        <v>90</v>
      </c>
      <c r="AM41" s="18"/>
      <c r="AN41" s="111">
        <f t="shared" si="48"/>
        <v>90</v>
      </c>
      <c r="AO41" s="42">
        <f>[1]OUT21!$D$73</f>
        <v>922</v>
      </c>
      <c r="AP41" s="113">
        <f t="shared" si="61"/>
        <v>-832</v>
      </c>
      <c r="AQ41" s="51"/>
      <c r="AR41" s="111">
        <f t="shared" si="49"/>
        <v>90</v>
      </c>
      <c r="AS41" s="42">
        <f>[1]NOV21!$D$73</f>
        <v>0</v>
      </c>
      <c r="AT41" s="113">
        <f t="shared" si="62"/>
        <v>90</v>
      </c>
      <c r="AU41" s="18"/>
      <c r="AV41" s="111">
        <f t="shared" si="50"/>
        <v>90</v>
      </c>
      <c r="AW41" s="42">
        <f>[1]DEZ21!$D$73</f>
        <v>400</v>
      </c>
      <c r="AX41" s="114">
        <f t="shared" si="63"/>
        <v>-310</v>
      </c>
      <c r="AY41" s="18"/>
    </row>
    <row r="42" spans="1:51" x14ac:dyDescent="0.2">
      <c r="A42" s="21"/>
      <c r="B42" s="116"/>
      <c r="C42" s="40"/>
      <c r="D42" s="41"/>
      <c r="E42" s="42"/>
      <c r="F42" s="113">
        <f t="shared" si="51"/>
        <v>0</v>
      </c>
      <c r="G42" s="51"/>
      <c r="H42" s="41"/>
      <c r="I42" s="42"/>
      <c r="J42" s="114"/>
      <c r="K42" s="51"/>
      <c r="L42" s="41"/>
      <c r="M42" s="42"/>
      <c r="N42" s="114"/>
      <c r="O42" s="44"/>
      <c r="P42" s="41"/>
      <c r="Q42" s="42"/>
      <c r="R42" s="113">
        <f t="shared" si="54"/>
        <v>0</v>
      </c>
      <c r="S42" s="18"/>
      <c r="T42" s="41"/>
      <c r="U42" s="42"/>
      <c r="V42" s="113">
        <f t="shared" si="55"/>
        <v>0</v>
      </c>
      <c r="W42" s="18"/>
      <c r="X42" s="41"/>
      <c r="Y42" s="42"/>
      <c r="Z42" s="113">
        <f t="shared" si="56"/>
        <v>0</v>
      </c>
      <c r="AA42" s="18"/>
      <c r="AB42" s="111">
        <f t="shared" si="57"/>
        <v>0</v>
      </c>
      <c r="AC42" s="42"/>
      <c r="AD42" s="113">
        <f t="shared" si="58"/>
        <v>0</v>
      </c>
      <c r="AE42" s="51"/>
      <c r="AF42" s="111">
        <f t="shared" si="46"/>
        <v>0</v>
      </c>
      <c r="AG42" s="42"/>
      <c r="AH42" s="113">
        <f t="shared" si="59"/>
        <v>0</v>
      </c>
      <c r="AI42" s="18"/>
      <c r="AJ42" s="111">
        <f t="shared" si="47"/>
        <v>0</v>
      </c>
      <c r="AK42" s="42"/>
      <c r="AL42" s="113">
        <f t="shared" si="60"/>
        <v>0</v>
      </c>
      <c r="AM42" s="18"/>
      <c r="AN42" s="111">
        <f t="shared" si="48"/>
        <v>0</v>
      </c>
      <c r="AO42" s="42"/>
      <c r="AP42" s="113">
        <f t="shared" si="61"/>
        <v>0</v>
      </c>
      <c r="AQ42" s="51"/>
      <c r="AR42" s="111">
        <f t="shared" si="49"/>
        <v>0</v>
      </c>
      <c r="AS42" s="42"/>
      <c r="AT42" s="113">
        <f t="shared" si="62"/>
        <v>0</v>
      </c>
      <c r="AU42" s="18"/>
      <c r="AV42" s="111">
        <f t="shared" si="50"/>
        <v>0</v>
      </c>
      <c r="AW42" s="42"/>
      <c r="AX42" s="113">
        <f t="shared" si="63"/>
        <v>0</v>
      </c>
      <c r="AY42" s="18"/>
    </row>
    <row r="43" spans="1:51" x14ac:dyDescent="0.2">
      <c r="A43" s="21"/>
      <c r="B43" s="117" t="s">
        <v>47</v>
      </c>
      <c r="C43" s="40"/>
      <c r="D43" s="118">
        <f>SUM(D31:D42)</f>
        <v>12750</v>
      </c>
      <c r="E43" s="118">
        <f>SUM(E31:E42)</f>
        <v>10831.71</v>
      </c>
      <c r="F43" s="119">
        <f>(D43-E43)</f>
        <v>1918.2900000000009</v>
      </c>
      <c r="G43" s="51"/>
      <c r="H43" s="118">
        <f>SUM(H31:H42)</f>
        <v>12750</v>
      </c>
      <c r="I43" s="118">
        <f t="shared" ref="I43:J43" si="67">SUM(I31:I42)</f>
        <v>12923.78</v>
      </c>
      <c r="J43" s="120">
        <f t="shared" si="67"/>
        <v>-173.7800000000002</v>
      </c>
      <c r="K43" s="51"/>
      <c r="L43" s="118">
        <f>SUM(L31:L42)</f>
        <v>12750</v>
      </c>
      <c r="M43" s="118">
        <f>SUM(M30:M42)</f>
        <v>15680.990000000002</v>
      </c>
      <c r="N43" s="121">
        <f>(L43-M43)</f>
        <v>-2930.9900000000016</v>
      </c>
      <c r="O43" s="44"/>
      <c r="P43" s="118">
        <f>SUM(P31:P42)</f>
        <v>12750</v>
      </c>
      <c r="Q43" s="118">
        <f>SUM(Q31:Q42)</f>
        <v>11281.559999999998</v>
      </c>
      <c r="R43" s="122">
        <f>(P43-Q43)</f>
        <v>1468.4400000000023</v>
      </c>
      <c r="S43" s="18"/>
      <c r="T43" s="118">
        <f>SUM(T31:T42)</f>
        <v>12750</v>
      </c>
      <c r="U43" s="118">
        <f>SUM(U31:U42)</f>
        <v>15329.14</v>
      </c>
      <c r="V43" s="121">
        <f t="shared" si="55"/>
        <v>-2579.1399999999994</v>
      </c>
      <c r="W43" s="18"/>
      <c r="X43" s="118">
        <f>SUM(X31:X42)</f>
        <v>12750</v>
      </c>
      <c r="Y43" s="118">
        <f>SUM(Y31:Y42)</f>
        <v>9666.98</v>
      </c>
      <c r="Z43" s="122">
        <f t="shared" si="56"/>
        <v>3083.0200000000004</v>
      </c>
      <c r="AA43" s="18"/>
      <c r="AB43" s="118">
        <f>SUM(AB31:AB42)</f>
        <v>12750</v>
      </c>
      <c r="AC43" s="118">
        <f>SUM(AC31:AC42)</f>
        <v>13543.94</v>
      </c>
      <c r="AD43" s="121">
        <f t="shared" si="58"/>
        <v>-793.94000000000051</v>
      </c>
      <c r="AE43" s="44"/>
      <c r="AF43" s="118">
        <f>SUM(AF31:AF42)</f>
        <v>12750</v>
      </c>
      <c r="AG43" s="118">
        <f>SUM(AG31:AG42)</f>
        <v>12395.859999999999</v>
      </c>
      <c r="AH43" s="122">
        <f t="shared" si="59"/>
        <v>354.14000000000124</v>
      </c>
      <c r="AI43" s="18"/>
      <c r="AJ43" s="118">
        <f>SUM(AJ31:AJ42)</f>
        <v>12750</v>
      </c>
      <c r="AK43" s="118">
        <f>SUM(AK31:AK42)</f>
        <v>11849.79</v>
      </c>
      <c r="AL43" s="122">
        <f t="shared" si="60"/>
        <v>900.20999999999913</v>
      </c>
      <c r="AM43" s="18"/>
      <c r="AN43" s="118">
        <f>SUM(AN31:AN42)</f>
        <v>12750</v>
      </c>
      <c r="AO43" s="118">
        <f>SUM(AO31:AO42)</f>
        <v>11027.42</v>
      </c>
      <c r="AP43" s="122">
        <f t="shared" si="61"/>
        <v>1722.58</v>
      </c>
      <c r="AQ43" s="51"/>
      <c r="AR43" s="118">
        <f>SUM(AR31:AR42)</f>
        <v>12750</v>
      </c>
      <c r="AS43" s="118">
        <f>SUM(AS31:AS42)</f>
        <v>12120.63</v>
      </c>
      <c r="AT43" s="122">
        <f t="shared" si="62"/>
        <v>629.3700000000008</v>
      </c>
      <c r="AU43" s="18"/>
      <c r="AV43" s="118">
        <f>SUM(AV31:AV42)</f>
        <v>12750</v>
      </c>
      <c r="AW43" s="118">
        <f>SUM(AW31:AW42)</f>
        <v>16170.61</v>
      </c>
      <c r="AX43" s="122">
        <f t="shared" si="63"/>
        <v>-3420.6100000000006</v>
      </c>
      <c r="AY43" s="18"/>
    </row>
    <row r="44" spans="1:51" x14ac:dyDescent="0.2">
      <c r="A44" s="21"/>
      <c r="B44" s="123" t="s">
        <v>48</v>
      </c>
      <c r="C44" s="40"/>
      <c r="D44" s="124" t="s">
        <v>13</v>
      </c>
      <c r="E44" s="124" t="s">
        <v>14</v>
      </c>
      <c r="F44" s="125" t="s">
        <v>49</v>
      </c>
      <c r="G44" s="51"/>
      <c r="H44" s="126" t="s">
        <v>13</v>
      </c>
      <c r="I44" s="126" t="s">
        <v>14</v>
      </c>
      <c r="J44" s="125" t="s">
        <v>16</v>
      </c>
      <c r="K44" s="51"/>
      <c r="L44" s="124" t="s">
        <v>13</v>
      </c>
      <c r="M44" s="124" t="s">
        <v>14</v>
      </c>
      <c r="N44" s="125" t="s">
        <v>15</v>
      </c>
      <c r="O44" s="44"/>
      <c r="P44" s="126" t="s">
        <v>13</v>
      </c>
      <c r="Q44" s="126" t="s">
        <v>14</v>
      </c>
      <c r="R44" s="127" t="s">
        <v>16</v>
      </c>
      <c r="S44" s="18"/>
      <c r="T44" s="126" t="s">
        <v>13</v>
      </c>
      <c r="U44" s="126" t="s">
        <v>14</v>
      </c>
      <c r="V44" s="127" t="s">
        <v>16</v>
      </c>
      <c r="W44" s="18"/>
      <c r="X44" s="126" t="s">
        <v>13</v>
      </c>
      <c r="Y44" s="126" t="s">
        <v>14</v>
      </c>
      <c r="Z44" s="127" t="s">
        <v>16</v>
      </c>
      <c r="AA44" s="18"/>
      <c r="AB44" s="126" t="s">
        <v>13</v>
      </c>
      <c r="AC44" s="126" t="s">
        <v>14</v>
      </c>
      <c r="AD44" s="127" t="s">
        <v>16</v>
      </c>
      <c r="AE44" s="128"/>
      <c r="AF44" s="126" t="s">
        <v>13</v>
      </c>
      <c r="AG44" s="126" t="s">
        <v>14</v>
      </c>
      <c r="AH44" s="127" t="s">
        <v>16</v>
      </c>
      <c r="AI44" s="18"/>
      <c r="AJ44" s="126" t="s">
        <v>13</v>
      </c>
      <c r="AK44" s="126" t="s">
        <v>14</v>
      </c>
      <c r="AL44" s="127" t="s">
        <v>16</v>
      </c>
      <c r="AM44" s="18"/>
      <c r="AN44" s="126" t="s">
        <v>13</v>
      </c>
      <c r="AO44" s="126" t="s">
        <v>14</v>
      </c>
      <c r="AP44" s="127" t="s">
        <v>16</v>
      </c>
      <c r="AQ44" s="128"/>
      <c r="AR44" s="126" t="s">
        <v>13</v>
      </c>
      <c r="AS44" s="126" t="s">
        <v>14</v>
      </c>
      <c r="AT44" s="127" t="s">
        <v>16</v>
      </c>
      <c r="AU44" s="18"/>
      <c r="AV44" s="126" t="s">
        <v>13</v>
      </c>
      <c r="AW44" s="126" t="s">
        <v>14</v>
      </c>
      <c r="AX44" s="127" t="s">
        <v>16</v>
      </c>
      <c r="AY44" s="18"/>
    </row>
    <row r="45" spans="1:51" x14ac:dyDescent="0.2">
      <c r="A45" s="21"/>
      <c r="B45" s="39" t="s">
        <v>50</v>
      </c>
      <c r="C45" s="40"/>
      <c r="D45" s="41">
        <v>1625</v>
      </c>
      <c r="E45" s="42">
        <f>[1]JAN21!$D$36+[1]JAN21!$D$37</f>
        <v>1243.8</v>
      </c>
      <c r="F45" s="113">
        <f>(D45-E45)</f>
        <v>381.20000000000005</v>
      </c>
      <c r="G45" s="51"/>
      <c r="H45" s="41">
        <f t="shared" si="44"/>
        <v>1625</v>
      </c>
      <c r="I45" s="42">
        <f>[1]FEV21!$D$41+[1]FEV21!$D$42</f>
        <v>1332.75</v>
      </c>
      <c r="J45" s="113">
        <f>(H45-I45)</f>
        <v>292.25</v>
      </c>
      <c r="K45" s="51"/>
      <c r="L45" s="41">
        <f t="shared" si="45"/>
        <v>1625</v>
      </c>
      <c r="M45" s="42">
        <f>[1]ABR21!$D$52+[1]ABR21!$D$53</f>
        <v>607</v>
      </c>
      <c r="N45" s="113">
        <f>(L45-M45)</f>
        <v>1018</v>
      </c>
      <c r="O45" s="115"/>
      <c r="P45" s="41">
        <f t="shared" si="64"/>
        <v>1625</v>
      </c>
      <c r="Q45" s="42">
        <f>[1]ABR21!$D$52+[1]ABR21!$D$53</f>
        <v>607</v>
      </c>
      <c r="R45" s="113">
        <f>(P45-Q45)</f>
        <v>1018</v>
      </c>
      <c r="S45" s="18"/>
      <c r="T45" s="41">
        <f t="shared" ref="T45:T50" si="68">H45</f>
        <v>1625</v>
      </c>
      <c r="U45" s="42">
        <f>[1]MAI21!$D$52+[1]MAI21!$D$53</f>
        <v>1250.9000000000001</v>
      </c>
      <c r="V45" s="113">
        <f>(T45-U45)</f>
        <v>374.09999999999991</v>
      </c>
      <c r="W45" s="18"/>
      <c r="X45" s="41">
        <f t="shared" ref="X45:X50" si="69">L45</f>
        <v>1625</v>
      </c>
      <c r="Y45" s="42">
        <f>[1]JUN21!$D$52+[1]JUN21!$D$53</f>
        <v>1153</v>
      </c>
      <c r="Z45" s="113">
        <f>(X45-Y45)</f>
        <v>472</v>
      </c>
      <c r="AA45" s="18"/>
      <c r="AB45" s="41">
        <f>X45</f>
        <v>1625</v>
      </c>
      <c r="AC45" s="42">
        <f>[1]JUL21!$D$52+[1]JUL21!$D$53</f>
        <v>1836.13</v>
      </c>
      <c r="AD45" s="114">
        <f>(AB45-AC45)</f>
        <v>-211.13000000000011</v>
      </c>
      <c r="AE45" s="44"/>
      <c r="AF45" s="41">
        <f t="shared" ref="AF45:AF52" si="70">AB45</f>
        <v>1625</v>
      </c>
      <c r="AG45" s="42">
        <f>[1]AGO21!$D$52+[1]AGO21!$D$53</f>
        <v>2904.9</v>
      </c>
      <c r="AH45" s="113">
        <f>(AF45-AG45)</f>
        <v>-1279.9000000000001</v>
      </c>
      <c r="AI45" s="18"/>
      <c r="AJ45" s="41">
        <f t="shared" ref="AJ45:AJ52" si="71">AF45</f>
        <v>1625</v>
      </c>
      <c r="AK45" s="42">
        <f>[1]SET21!$D$52+[1]SET21!$D$53</f>
        <v>1080</v>
      </c>
      <c r="AL45" s="113">
        <f>(AJ45-AK45)</f>
        <v>545</v>
      </c>
      <c r="AM45" s="18"/>
      <c r="AN45" s="41">
        <f t="shared" ref="AN45:AN52" si="72">AJ45</f>
        <v>1625</v>
      </c>
      <c r="AO45" s="42">
        <f>[1]OUT21!$D$52+[1]OUT21!$D$53</f>
        <v>1784</v>
      </c>
      <c r="AP45" s="114">
        <f>(AN45-AO45)</f>
        <v>-159</v>
      </c>
      <c r="AQ45" s="44"/>
      <c r="AR45" s="41">
        <f t="shared" ref="AR45:AR52" si="73">AJ45</f>
        <v>1625</v>
      </c>
      <c r="AS45" s="42">
        <f>[1]NOV21!$D$52+[1]NOV21!$D$53</f>
        <v>3154</v>
      </c>
      <c r="AT45" s="114">
        <f>(AR45-AS45)</f>
        <v>-1529</v>
      </c>
      <c r="AU45" s="18"/>
      <c r="AV45" s="41">
        <f t="shared" ref="AV45:AV52" si="74">AN45</f>
        <v>1625</v>
      </c>
      <c r="AW45" s="42">
        <f>[1]DEZ21!$D$52+[1]DEZ21!$D$53</f>
        <v>891.77</v>
      </c>
      <c r="AX45" s="114">
        <f>(AV45-AW45)</f>
        <v>733.23</v>
      </c>
      <c r="AY45" s="18"/>
    </row>
    <row r="46" spans="1:51" x14ac:dyDescent="0.2">
      <c r="A46" s="21"/>
      <c r="B46" s="39" t="s">
        <v>51</v>
      </c>
      <c r="C46" s="40"/>
      <c r="D46" s="41">
        <v>390</v>
      </c>
      <c r="E46" s="42">
        <v>0</v>
      </c>
      <c r="F46" s="113">
        <f t="shared" ref="F46:F53" si="75">(D46-E46)</f>
        <v>390</v>
      </c>
      <c r="G46" s="44"/>
      <c r="H46" s="41">
        <f t="shared" si="44"/>
        <v>390</v>
      </c>
      <c r="I46" s="42">
        <f>[1]FEV21!$D$43+[1]FEV21!$D$44</f>
        <v>0</v>
      </c>
      <c r="J46" s="113">
        <f t="shared" ref="J46:J51" si="76">(H46-I46)</f>
        <v>390</v>
      </c>
      <c r="K46" s="44"/>
      <c r="L46" s="41">
        <f t="shared" si="45"/>
        <v>390</v>
      </c>
      <c r="M46" s="42">
        <f>[1]MAR21!$D$43+[1]MAR21!$D$44</f>
        <v>1579.8</v>
      </c>
      <c r="N46" s="114">
        <f t="shared" ref="N46:N51" si="77">(L46-M46)</f>
        <v>-1189.8</v>
      </c>
      <c r="O46" s="44"/>
      <c r="P46" s="41">
        <f t="shared" si="64"/>
        <v>390</v>
      </c>
      <c r="Q46" s="42">
        <f>[1]ABR21!$D$54+[1]ABR21!$D$55</f>
        <v>1401.7</v>
      </c>
      <c r="R46" s="114">
        <f t="shared" ref="R46:R51" si="78">(P46-Q46)</f>
        <v>-1011.7</v>
      </c>
      <c r="S46" s="18"/>
      <c r="T46" s="41">
        <f t="shared" si="68"/>
        <v>390</v>
      </c>
      <c r="U46" s="42">
        <f>[1]MAI21!$D$54+[1]MAI21!$D$55</f>
        <v>887</v>
      </c>
      <c r="V46" s="114">
        <f t="shared" ref="V46:V52" si="79">(T46-U46)</f>
        <v>-497</v>
      </c>
      <c r="W46" s="18"/>
      <c r="X46" s="41">
        <f t="shared" si="69"/>
        <v>390</v>
      </c>
      <c r="Y46" s="42">
        <f>[1]JUN21!$D$54+[1]JUN21!$D$55</f>
        <v>150</v>
      </c>
      <c r="Z46" s="113">
        <f t="shared" ref="Z46:Z53" si="80">(X46-Y46)</f>
        <v>240</v>
      </c>
      <c r="AA46" s="18"/>
      <c r="AB46" s="41">
        <f t="shared" ref="AB46:AB52" si="81">X46</f>
        <v>390</v>
      </c>
      <c r="AC46" s="42">
        <f>[1]JUL21!$D$54+[1]JUL21!$D$55</f>
        <v>1835</v>
      </c>
      <c r="AD46" s="114">
        <f t="shared" ref="AD46:AD53" si="82">(AB46-AC46)</f>
        <v>-1445</v>
      </c>
      <c r="AE46" s="44"/>
      <c r="AF46" s="41">
        <f t="shared" si="70"/>
        <v>390</v>
      </c>
      <c r="AG46" s="42">
        <f>[1]AGO21!$D$54+[1]AGO21!$D$55</f>
        <v>180</v>
      </c>
      <c r="AH46" s="113">
        <f t="shared" ref="AH46:AH53" si="83">(AF46-AG46)</f>
        <v>210</v>
      </c>
      <c r="AI46" s="18"/>
      <c r="AJ46" s="41">
        <f t="shared" si="71"/>
        <v>390</v>
      </c>
      <c r="AK46" s="42">
        <f>[1]SET21!$D$54+[1]SET21!$D$55</f>
        <v>0</v>
      </c>
      <c r="AL46" s="113">
        <f t="shared" ref="AL46:AL53" si="84">(AJ46-AK46)</f>
        <v>390</v>
      </c>
      <c r="AM46" s="18"/>
      <c r="AN46" s="41">
        <f t="shared" si="72"/>
        <v>390</v>
      </c>
      <c r="AO46" s="42">
        <f>[1]OUT21!$D$54+[1]OUT21!$D$55</f>
        <v>898.5</v>
      </c>
      <c r="AP46" s="114">
        <f t="shared" ref="AP46:AP53" si="85">(AN46-AO46)</f>
        <v>-508.5</v>
      </c>
      <c r="AQ46" s="44"/>
      <c r="AR46" s="41">
        <f t="shared" si="73"/>
        <v>390</v>
      </c>
      <c r="AS46" s="42">
        <f>[1]NOV21!$D$54+[1]NOV21!$D$55</f>
        <v>2599.5</v>
      </c>
      <c r="AT46" s="114">
        <f t="shared" ref="AT46:AT53" si="86">(AR46-AS46)</f>
        <v>-2209.5</v>
      </c>
      <c r="AU46" s="18"/>
      <c r="AV46" s="41">
        <f t="shared" si="74"/>
        <v>390</v>
      </c>
      <c r="AW46" s="42">
        <f>[1]DEZ21!$D$54+[1]DEZ21!$D$55</f>
        <v>970</v>
      </c>
      <c r="AX46" s="114">
        <f t="shared" ref="AX46:AX53" si="87">(AV46-AW46)</f>
        <v>-580</v>
      </c>
      <c r="AY46" s="18"/>
    </row>
    <row r="47" spans="1:51" x14ac:dyDescent="0.2">
      <c r="A47" s="21"/>
      <c r="B47" s="39" t="s">
        <v>52</v>
      </c>
      <c r="C47" s="40"/>
      <c r="D47" s="41">
        <v>210</v>
      </c>
      <c r="E47" s="42">
        <v>2174.6799999999998</v>
      </c>
      <c r="F47" s="114">
        <f t="shared" si="75"/>
        <v>-1964.6799999999998</v>
      </c>
      <c r="G47" s="44"/>
      <c r="H47" s="41">
        <f t="shared" si="44"/>
        <v>210</v>
      </c>
      <c r="I47" s="42">
        <f>630+300+82.97+1000+120</f>
        <v>2132.9700000000003</v>
      </c>
      <c r="J47" s="114">
        <f t="shared" si="76"/>
        <v>-1922.9700000000003</v>
      </c>
      <c r="K47" s="44"/>
      <c r="L47" s="41">
        <f t="shared" si="45"/>
        <v>210</v>
      </c>
      <c r="M47" s="42">
        <v>1475</v>
      </c>
      <c r="N47" s="114">
        <f t="shared" si="77"/>
        <v>-1265</v>
      </c>
      <c r="O47" s="44"/>
      <c r="P47" s="41">
        <f t="shared" si="64"/>
        <v>210</v>
      </c>
      <c r="Q47" s="42">
        <f>[1]ABR21!$D$40+[1]ABR21!$D$41</f>
        <v>0</v>
      </c>
      <c r="R47" s="113">
        <f t="shared" si="78"/>
        <v>210</v>
      </c>
      <c r="S47" s="18"/>
      <c r="T47" s="41">
        <f t="shared" si="68"/>
        <v>210</v>
      </c>
      <c r="U47" s="42">
        <f>[1]MAI21!$D$40+[1]MAI21!$D$41</f>
        <v>0</v>
      </c>
      <c r="V47" s="113">
        <f t="shared" si="79"/>
        <v>210</v>
      </c>
      <c r="W47" s="18"/>
      <c r="X47" s="41">
        <f t="shared" si="69"/>
        <v>210</v>
      </c>
      <c r="Y47" s="42">
        <f>[1]JUN21!$D$40+[1]JUN21!$D$41</f>
        <v>180</v>
      </c>
      <c r="Z47" s="113">
        <f t="shared" si="80"/>
        <v>30</v>
      </c>
      <c r="AA47" s="18"/>
      <c r="AB47" s="41">
        <f t="shared" si="81"/>
        <v>210</v>
      </c>
      <c r="AC47" s="42">
        <f>[1]JUL21!$D$40+[1]JUL21!$D$41</f>
        <v>0</v>
      </c>
      <c r="AD47" s="113">
        <f t="shared" si="82"/>
        <v>210</v>
      </c>
      <c r="AE47" s="51"/>
      <c r="AF47" s="41">
        <f t="shared" si="70"/>
        <v>210</v>
      </c>
      <c r="AG47" s="42">
        <f>[1]AGO21!$D$40+[1]AGO21!$D$41</f>
        <v>380.08000000000004</v>
      </c>
      <c r="AH47" s="114">
        <f t="shared" si="83"/>
        <v>-170.08000000000004</v>
      </c>
      <c r="AI47" s="18"/>
      <c r="AJ47" s="41">
        <f t="shared" si="71"/>
        <v>210</v>
      </c>
      <c r="AK47" s="42">
        <f>[1]SET21!$D$40+[1]SET21!$D$41</f>
        <v>0</v>
      </c>
      <c r="AL47" s="113">
        <f t="shared" si="84"/>
        <v>210</v>
      </c>
      <c r="AM47" s="18"/>
      <c r="AN47" s="41">
        <f t="shared" si="72"/>
        <v>210</v>
      </c>
      <c r="AO47" s="42">
        <f>[1]OUT21!$D$40+[1]OUT21!$D$41</f>
        <v>0</v>
      </c>
      <c r="AP47" s="113">
        <f t="shared" si="85"/>
        <v>210</v>
      </c>
      <c r="AQ47" s="51"/>
      <c r="AR47" s="41">
        <f t="shared" si="73"/>
        <v>210</v>
      </c>
      <c r="AS47" s="42">
        <f>[1]NOV21!$D$40+[1]NOV21!$D$41</f>
        <v>400</v>
      </c>
      <c r="AT47" s="113">
        <f t="shared" si="86"/>
        <v>-190</v>
      </c>
      <c r="AU47" s="18"/>
      <c r="AV47" s="41">
        <f t="shared" si="74"/>
        <v>210</v>
      </c>
      <c r="AW47" s="42">
        <f>[1]DEZ21!$D$40+[1]DEZ21!$D$41</f>
        <v>275</v>
      </c>
      <c r="AX47" s="114">
        <f t="shared" si="87"/>
        <v>-65</v>
      </c>
      <c r="AY47" s="18"/>
    </row>
    <row r="48" spans="1:51" x14ac:dyDescent="0.2">
      <c r="A48" s="21"/>
      <c r="B48" s="39" t="s">
        <v>53</v>
      </c>
      <c r="C48" s="40"/>
      <c r="D48" s="41">
        <v>280</v>
      </c>
      <c r="E48" s="42">
        <f>1180+488.39</f>
        <v>1668.3899999999999</v>
      </c>
      <c r="F48" s="114">
        <f t="shared" si="75"/>
        <v>-1388.3899999999999</v>
      </c>
      <c r="G48" s="44"/>
      <c r="H48" s="41">
        <f t="shared" si="44"/>
        <v>280</v>
      </c>
      <c r="I48" s="42">
        <f>101.52+250+200</f>
        <v>551.52</v>
      </c>
      <c r="J48" s="114">
        <f t="shared" si="76"/>
        <v>-271.52</v>
      </c>
      <c r="K48" s="44"/>
      <c r="L48" s="41">
        <f t="shared" si="45"/>
        <v>280</v>
      </c>
      <c r="M48" s="42">
        <v>113.58</v>
      </c>
      <c r="N48" s="113">
        <f t="shared" si="77"/>
        <v>166.42000000000002</v>
      </c>
      <c r="O48" s="51"/>
      <c r="P48" s="41">
        <f t="shared" si="64"/>
        <v>280</v>
      </c>
      <c r="Q48" s="42">
        <f>[1]ABR21!$D$44+[1]ABR21!$D$45</f>
        <v>0</v>
      </c>
      <c r="R48" s="113">
        <f t="shared" si="78"/>
        <v>280</v>
      </c>
      <c r="S48" s="18"/>
      <c r="T48" s="41">
        <f t="shared" si="68"/>
        <v>280</v>
      </c>
      <c r="U48" s="42">
        <f>[1]MAI21!$D$44+[1]MAI21!$D$45</f>
        <v>1050</v>
      </c>
      <c r="V48" s="114">
        <f t="shared" si="79"/>
        <v>-770</v>
      </c>
      <c r="W48" s="18"/>
      <c r="X48" s="41">
        <f t="shared" si="69"/>
        <v>280</v>
      </c>
      <c r="Y48" s="42">
        <f>[1]JUN21!$D$44+[1]JUN21!$D$45</f>
        <v>0</v>
      </c>
      <c r="Z48" s="113">
        <f t="shared" si="80"/>
        <v>280</v>
      </c>
      <c r="AA48" s="18"/>
      <c r="AB48" s="41">
        <f t="shared" si="81"/>
        <v>280</v>
      </c>
      <c r="AC48" s="42">
        <f>[1]JUL21!$D$44+[1]JUL21!$D$45</f>
        <v>0</v>
      </c>
      <c r="AD48" s="113">
        <f t="shared" si="82"/>
        <v>280</v>
      </c>
      <c r="AE48" s="51"/>
      <c r="AF48" s="41">
        <f t="shared" si="70"/>
        <v>280</v>
      </c>
      <c r="AG48" s="42">
        <f>[1]AGO21!$D$44+[1]AGO21!$D$45</f>
        <v>646.65</v>
      </c>
      <c r="AH48" s="114">
        <f t="shared" si="83"/>
        <v>-366.65</v>
      </c>
      <c r="AI48" s="18"/>
      <c r="AJ48" s="41">
        <f t="shared" si="71"/>
        <v>280</v>
      </c>
      <c r="AK48" s="42">
        <f>[1]SET21!$D$44+[1]SET21!$D$45</f>
        <v>380.08000000000004</v>
      </c>
      <c r="AL48" s="114">
        <f t="shared" si="84"/>
        <v>-100.08000000000004</v>
      </c>
      <c r="AM48" s="18"/>
      <c r="AN48" s="41">
        <f t="shared" si="72"/>
        <v>280</v>
      </c>
      <c r="AO48" s="42">
        <f>[1]OUT21!$D$44+[1]OUT21!$D$45</f>
        <v>0</v>
      </c>
      <c r="AP48" s="113">
        <f t="shared" si="85"/>
        <v>280</v>
      </c>
      <c r="AQ48" s="51"/>
      <c r="AR48" s="41">
        <f t="shared" si="73"/>
        <v>280</v>
      </c>
      <c r="AS48" s="42">
        <f>[1]NOV21!$D$44+[1]NOV21!$D$45</f>
        <v>100</v>
      </c>
      <c r="AT48" s="113">
        <f t="shared" si="86"/>
        <v>180</v>
      </c>
      <c r="AU48" s="18"/>
      <c r="AV48" s="41">
        <f t="shared" si="74"/>
        <v>280</v>
      </c>
      <c r="AW48" s="42">
        <f>[1]DEZ21!$D$44+[1]DEZ21!$D$45</f>
        <v>360</v>
      </c>
      <c r="AX48" s="114">
        <f t="shared" si="87"/>
        <v>-80</v>
      </c>
      <c r="AY48" s="18"/>
    </row>
    <row r="49" spans="1:51" x14ac:dyDescent="0.2">
      <c r="A49" s="21"/>
      <c r="B49" s="39" t="s">
        <v>54</v>
      </c>
      <c r="C49" s="40"/>
      <c r="D49" s="41">
        <v>160</v>
      </c>
      <c r="E49" s="42">
        <v>1603.99</v>
      </c>
      <c r="F49" s="114">
        <f t="shared" si="75"/>
        <v>-1443.99</v>
      </c>
      <c r="G49" s="44"/>
      <c r="H49" s="41">
        <f t="shared" si="44"/>
        <v>160</v>
      </c>
      <c r="I49" s="42">
        <f>411.32+1000</f>
        <v>1411.32</v>
      </c>
      <c r="J49" s="114">
        <f t="shared" si="76"/>
        <v>-1251.32</v>
      </c>
      <c r="K49" s="44"/>
      <c r="L49" s="41">
        <f t="shared" si="45"/>
        <v>160</v>
      </c>
      <c r="M49" s="42">
        <v>452</v>
      </c>
      <c r="N49" s="114">
        <f t="shared" si="77"/>
        <v>-292</v>
      </c>
      <c r="O49" s="44"/>
      <c r="P49" s="41">
        <f t="shared" si="64"/>
        <v>160</v>
      </c>
      <c r="Q49" s="42">
        <f>[1]ABR21!$D$42+[1]ABR21!$D$43</f>
        <v>0</v>
      </c>
      <c r="R49" s="113">
        <f t="shared" si="78"/>
        <v>160</v>
      </c>
      <c r="S49" s="18"/>
      <c r="T49" s="41">
        <f t="shared" si="68"/>
        <v>160</v>
      </c>
      <c r="U49" s="42">
        <f>[1]MAI21!$D$42+[1]MAI21!$D$43</f>
        <v>0</v>
      </c>
      <c r="V49" s="113">
        <f t="shared" si="79"/>
        <v>160</v>
      </c>
      <c r="W49" s="18"/>
      <c r="X49" s="41">
        <f t="shared" si="69"/>
        <v>160</v>
      </c>
      <c r="Y49" s="42">
        <f>[1]JUN21!$D$42+[1]JUN21!$D$43</f>
        <v>0</v>
      </c>
      <c r="Z49" s="113">
        <f t="shared" si="80"/>
        <v>160</v>
      </c>
      <c r="AA49" s="18"/>
      <c r="AB49" s="41">
        <f t="shared" si="81"/>
        <v>160</v>
      </c>
      <c r="AC49" s="42">
        <f>[1]JUL21!$D$42+[1]JUL21!$D$43</f>
        <v>0</v>
      </c>
      <c r="AD49" s="113">
        <f t="shared" si="82"/>
        <v>160</v>
      </c>
      <c r="AE49" s="51"/>
      <c r="AF49" s="41">
        <f t="shared" si="70"/>
        <v>160</v>
      </c>
      <c r="AG49" s="42">
        <f>[1]AGO21!$D$42+[1]AGO21!$D$43</f>
        <v>400.2</v>
      </c>
      <c r="AH49" s="114">
        <f t="shared" si="83"/>
        <v>-240.2</v>
      </c>
      <c r="AI49" s="18"/>
      <c r="AJ49" s="41">
        <f t="shared" si="71"/>
        <v>160</v>
      </c>
      <c r="AK49" s="42">
        <f>[1]SET21!$D$42+[1]SET21!$D$43</f>
        <v>0</v>
      </c>
      <c r="AL49" s="113">
        <f t="shared" si="84"/>
        <v>160</v>
      </c>
      <c r="AM49" s="18"/>
      <c r="AN49" s="41">
        <f t="shared" si="72"/>
        <v>160</v>
      </c>
      <c r="AO49" s="42">
        <f>[1]OUT21!$D$42+[1]OUT21!$D$43</f>
        <v>0</v>
      </c>
      <c r="AP49" s="113">
        <f t="shared" si="85"/>
        <v>160</v>
      </c>
      <c r="AQ49" s="51"/>
      <c r="AR49" s="41">
        <f t="shared" si="73"/>
        <v>160</v>
      </c>
      <c r="AS49" s="42">
        <f>[1]NOV21!$D$42+[1]NOV21!$D$43</f>
        <v>0</v>
      </c>
      <c r="AT49" s="113">
        <f t="shared" si="86"/>
        <v>160</v>
      </c>
      <c r="AU49" s="18"/>
      <c r="AV49" s="41">
        <f t="shared" si="74"/>
        <v>160</v>
      </c>
      <c r="AW49" s="42">
        <f>[1]DEZ21!$D$42+[1]DEZ21!$D$43</f>
        <v>120</v>
      </c>
      <c r="AX49" s="113">
        <f t="shared" si="87"/>
        <v>40</v>
      </c>
      <c r="AY49" s="18"/>
    </row>
    <row r="50" spans="1:51" x14ac:dyDescent="0.2">
      <c r="A50" s="21"/>
      <c r="B50" s="39" t="s">
        <v>55</v>
      </c>
      <c r="C50" s="40"/>
      <c r="D50" s="41">
        <v>310</v>
      </c>
      <c r="E50" s="42">
        <f>580+101.17</f>
        <v>681.17</v>
      </c>
      <c r="F50" s="114">
        <f t="shared" si="75"/>
        <v>-371.16999999999996</v>
      </c>
      <c r="G50" s="51"/>
      <c r="H50" s="41">
        <f t="shared" si="44"/>
        <v>310</v>
      </c>
      <c r="I50" s="42">
        <f>[1]FEV21!$D$39+[1]FEV21!$D$40</f>
        <v>131.19</v>
      </c>
      <c r="J50" s="113">
        <f t="shared" si="76"/>
        <v>178.81</v>
      </c>
      <c r="K50" s="51"/>
      <c r="L50" s="41">
        <f t="shared" si="45"/>
        <v>310</v>
      </c>
      <c r="M50" s="42">
        <f>[1]MAR21!$D$39+[1]MAR21!$D$40</f>
        <v>296.45</v>
      </c>
      <c r="N50" s="113">
        <f t="shared" si="77"/>
        <v>13.550000000000011</v>
      </c>
      <c r="O50" s="51"/>
      <c r="P50" s="41">
        <f t="shared" si="64"/>
        <v>310</v>
      </c>
      <c r="Q50" s="42">
        <f>[1]ABR21!$D$46+[1]ABR21!$D$47</f>
        <v>0</v>
      </c>
      <c r="R50" s="113">
        <f t="shared" si="78"/>
        <v>310</v>
      </c>
      <c r="S50" s="18"/>
      <c r="T50" s="41">
        <f t="shared" si="68"/>
        <v>310</v>
      </c>
      <c r="U50" s="42">
        <f>[1]MAI21!$D$46+[1]MAI21!$D$47</f>
        <v>293</v>
      </c>
      <c r="V50" s="113">
        <f t="shared" si="79"/>
        <v>17</v>
      </c>
      <c r="W50" s="18"/>
      <c r="X50" s="41">
        <f t="shared" si="69"/>
        <v>310</v>
      </c>
      <c r="Y50" s="42">
        <f>[1]JUN21!$D$46+[1]JUN21!$D$47</f>
        <v>1396.67</v>
      </c>
      <c r="Z50" s="113">
        <f t="shared" si="80"/>
        <v>-1086.67</v>
      </c>
      <c r="AA50" s="18"/>
      <c r="AB50" s="41">
        <f t="shared" si="81"/>
        <v>310</v>
      </c>
      <c r="AC50" s="42">
        <f>[1]JUL21!$D$46+[1]JUL21!$D$47</f>
        <v>0</v>
      </c>
      <c r="AD50" s="113">
        <f t="shared" si="82"/>
        <v>310</v>
      </c>
      <c r="AE50" s="51"/>
      <c r="AF50" s="41">
        <f t="shared" si="70"/>
        <v>310</v>
      </c>
      <c r="AG50" s="42">
        <f>[1]AGO21!$D$46</f>
        <v>3085</v>
      </c>
      <c r="AH50" s="114">
        <f t="shared" si="83"/>
        <v>-2775</v>
      </c>
      <c r="AI50" s="18"/>
      <c r="AJ50" s="41">
        <f t="shared" si="71"/>
        <v>310</v>
      </c>
      <c r="AK50" s="42">
        <f>[1]SET21!$D$46+[1]SET21!$D$47</f>
        <v>4206.68</v>
      </c>
      <c r="AL50" s="114">
        <f t="shared" si="84"/>
        <v>-3896.6800000000003</v>
      </c>
      <c r="AM50" s="18"/>
      <c r="AN50" s="41">
        <f t="shared" si="72"/>
        <v>310</v>
      </c>
      <c r="AO50" s="42">
        <f>[1]OUT21!$D$46+[1]OUT21!$D$47</f>
        <v>1200</v>
      </c>
      <c r="AP50" s="114">
        <f t="shared" si="85"/>
        <v>-890</v>
      </c>
      <c r="AQ50" s="44"/>
      <c r="AR50" s="41">
        <f t="shared" si="73"/>
        <v>310</v>
      </c>
      <c r="AS50" s="42">
        <f>[1]NOV21!$D$46+[1]NOV21!$D$47</f>
        <v>1300</v>
      </c>
      <c r="AT50" s="114">
        <f t="shared" si="86"/>
        <v>-990</v>
      </c>
      <c r="AU50" s="18"/>
      <c r="AV50" s="41">
        <f t="shared" si="74"/>
        <v>310</v>
      </c>
      <c r="AW50" s="42">
        <f>[1]DEZ21!$D$46+[1]DEZ21!$D$47</f>
        <v>710</v>
      </c>
      <c r="AX50" s="114">
        <f t="shared" si="87"/>
        <v>-400</v>
      </c>
      <c r="AY50" s="18"/>
    </row>
    <row r="51" spans="1:51" x14ac:dyDescent="0.2">
      <c r="A51" s="21"/>
      <c r="B51" s="39" t="s">
        <v>56</v>
      </c>
      <c r="C51" s="40"/>
      <c r="D51" s="41">
        <v>850</v>
      </c>
      <c r="E51" s="42">
        <f>[1]JAN21!$D$42+[1]JAN21!$D$45</f>
        <v>720</v>
      </c>
      <c r="F51" s="113">
        <f t="shared" si="75"/>
        <v>130</v>
      </c>
      <c r="G51" s="51"/>
      <c r="H51" s="41">
        <f t="shared" si="44"/>
        <v>850</v>
      </c>
      <c r="I51" s="42">
        <f>[1]FEV21!$D$51+[1]FEV21!$D$54</f>
        <v>0</v>
      </c>
      <c r="J51" s="113">
        <f t="shared" si="76"/>
        <v>850</v>
      </c>
      <c r="K51" s="51"/>
      <c r="L51" s="41">
        <f t="shared" si="45"/>
        <v>850</v>
      </c>
      <c r="M51" s="42">
        <f>[1]MAR21!$D$51+[1]MAR21!$D$54</f>
        <v>1874.73</v>
      </c>
      <c r="N51" s="114">
        <f t="shared" si="77"/>
        <v>-1024.73</v>
      </c>
      <c r="O51" s="51"/>
      <c r="P51" s="41">
        <f>D51</f>
        <v>850</v>
      </c>
      <c r="Q51" s="42">
        <f>[1]ABR21!$D$65+[1]ABR21!$D$66</f>
        <v>900</v>
      </c>
      <c r="R51" s="114">
        <f t="shared" si="78"/>
        <v>-50</v>
      </c>
      <c r="S51" s="18"/>
      <c r="T51" s="41">
        <f>H51</f>
        <v>850</v>
      </c>
      <c r="U51" s="42">
        <f>[1]MAI21!$D$65+[1]MAI21!$D$66</f>
        <v>729.85</v>
      </c>
      <c r="V51" s="113">
        <f t="shared" si="79"/>
        <v>120.14999999999998</v>
      </c>
      <c r="W51" s="18"/>
      <c r="X51" s="41">
        <f>L51</f>
        <v>850</v>
      </c>
      <c r="Y51" s="42">
        <f>[1]JUN21!$D$65+[1]JUN21!$D$66</f>
        <v>1017.85</v>
      </c>
      <c r="Z51" s="113">
        <f t="shared" si="80"/>
        <v>-167.85000000000002</v>
      </c>
      <c r="AA51" s="18"/>
      <c r="AB51" s="41">
        <f t="shared" si="81"/>
        <v>850</v>
      </c>
      <c r="AC51" s="42">
        <f>[1]JUL21!$D$65+[1]JUL21!$D$66</f>
        <v>880</v>
      </c>
      <c r="AD51" s="114">
        <f t="shared" si="82"/>
        <v>-30</v>
      </c>
      <c r="AE51" s="44"/>
      <c r="AF51" s="41">
        <f t="shared" si="70"/>
        <v>850</v>
      </c>
      <c r="AG51" s="42">
        <f>[1]AGO21!$D$65+[1]AGO21!$D$66</f>
        <v>550</v>
      </c>
      <c r="AH51" s="113">
        <f t="shared" si="83"/>
        <v>300</v>
      </c>
      <c r="AI51" s="18"/>
      <c r="AJ51" s="41">
        <f t="shared" si="71"/>
        <v>850</v>
      </c>
      <c r="AK51" s="42">
        <f>[1]SET21!$D$65+[1]SET21!$D$66</f>
        <v>470</v>
      </c>
      <c r="AL51" s="113">
        <f t="shared" si="84"/>
        <v>380</v>
      </c>
      <c r="AM51" s="18"/>
      <c r="AN51" s="41">
        <f t="shared" si="72"/>
        <v>850</v>
      </c>
      <c r="AO51" s="42">
        <f>[1]OUT21!$D$65+[1]OUT21!$D$66</f>
        <v>2080.6</v>
      </c>
      <c r="AP51" s="114">
        <f t="shared" si="85"/>
        <v>-1230.5999999999999</v>
      </c>
      <c r="AQ51" s="44"/>
      <c r="AR51" s="41">
        <f t="shared" si="73"/>
        <v>850</v>
      </c>
      <c r="AS51" s="42">
        <f>[1]NOV21!$D$65+[1]NOV21!$D$66</f>
        <v>1060</v>
      </c>
      <c r="AT51" s="114">
        <f t="shared" si="86"/>
        <v>-210</v>
      </c>
      <c r="AU51" s="18"/>
      <c r="AV51" s="41">
        <f t="shared" si="74"/>
        <v>850</v>
      </c>
      <c r="AW51" s="42">
        <f>[1]DEZ21!$D$65+[1]DEZ21!$D$66</f>
        <v>279.98</v>
      </c>
      <c r="AX51" s="113">
        <f t="shared" si="87"/>
        <v>570.02</v>
      </c>
      <c r="AY51" s="18"/>
    </row>
    <row r="52" spans="1:51" x14ac:dyDescent="0.2">
      <c r="A52" s="21"/>
      <c r="B52" s="39" t="s">
        <v>57</v>
      </c>
      <c r="C52" s="40"/>
      <c r="D52" s="41"/>
      <c r="E52" s="42"/>
      <c r="F52" s="113"/>
      <c r="G52" s="51"/>
      <c r="H52" s="41"/>
      <c r="I52" s="42"/>
      <c r="J52" s="113"/>
      <c r="K52" s="51"/>
      <c r="L52" s="41"/>
      <c r="M52" s="42"/>
      <c r="N52" s="114"/>
      <c r="O52" s="51"/>
      <c r="P52" s="41"/>
      <c r="Q52" s="42"/>
      <c r="R52" s="114"/>
      <c r="S52" s="18"/>
      <c r="T52" s="41">
        <v>900</v>
      </c>
      <c r="U52" s="42">
        <f>[1]MAI21!$D$50+[1]MAI21!$D$51</f>
        <v>934.76</v>
      </c>
      <c r="V52" s="113">
        <f t="shared" si="79"/>
        <v>-34.759999999999991</v>
      </c>
      <c r="W52" s="18"/>
      <c r="X52" s="41">
        <f>T52</f>
        <v>900</v>
      </c>
      <c r="Y52" s="42">
        <f>[1]JUN21!$D$50+[1]JUN21!$D$51</f>
        <v>454</v>
      </c>
      <c r="Z52" s="113"/>
      <c r="AA52" s="18"/>
      <c r="AB52" s="41">
        <f t="shared" si="81"/>
        <v>900</v>
      </c>
      <c r="AC52" s="42">
        <f>[1]JUL21!$D$50+[1]JUL21!$D$51</f>
        <v>694.4</v>
      </c>
      <c r="AD52" s="113">
        <f t="shared" si="82"/>
        <v>205.60000000000002</v>
      </c>
      <c r="AE52" s="51"/>
      <c r="AF52" s="41">
        <f t="shared" si="70"/>
        <v>900</v>
      </c>
      <c r="AG52" s="42">
        <f>[1]AGO21!$D$50+[1]AGO21!$D$51</f>
        <v>870</v>
      </c>
      <c r="AH52" s="113">
        <f t="shared" si="83"/>
        <v>30</v>
      </c>
      <c r="AI52" s="18"/>
      <c r="AJ52" s="41">
        <f t="shared" si="71"/>
        <v>900</v>
      </c>
      <c r="AK52" s="42">
        <f>[1]SET21!$D$50+[1]SET21!$D$51</f>
        <v>500</v>
      </c>
      <c r="AL52" s="113">
        <f t="shared" si="84"/>
        <v>400</v>
      </c>
      <c r="AM52" s="18"/>
      <c r="AN52" s="41">
        <f t="shared" si="72"/>
        <v>900</v>
      </c>
      <c r="AO52" s="42">
        <f>[1]OUT21!$D$50+[1]OUT21!$D$51</f>
        <v>790</v>
      </c>
      <c r="AP52" s="113">
        <f t="shared" si="85"/>
        <v>110</v>
      </c>
      <c r="AQ52" s="51"/>
      <c r="AR52" s="41">
        <f t="shared" si="73"/>
        <v>900</v>
      </c>
      <c r="AS52" s="42">
        <f>[1]NOV21!$D$50+[1]NOV21!$D$51</f>
        <v>670</v>
      </c>
      <c r="AT52" s="113">
        <f t="shared" si="86"/>
        <v>230</v>
      </c>
      <c r="AU52" s="18"/>
      <c r="AV52" s="41">
        <f t="shared" si="74"/>
        <v>900</v>
      </c>
      <c r="AW52" s="42">
        <f>[1]DEZ21!$D$50+[1]DEZ21!$D$51</f>
        <v>0</v>
      </c>
      <c r="AX52" s="113">
        <f t="shared" si="87"/>
        <v>900</v>
      </c>
      <c r="AY52" s="18"/>
    </row>
    <row r="53" spans="1:51" x14ac:dyDescent="0.2">
      <c r="A53" s="21"/>
      <c r="B53" s="104" t="s">
        <v>47</v>
      </c>
      <c r="C53" s="31"/>
      <c r="D53" s="129">
        <f>SUM(D45:D51)</f>
        <v>3825</v>
      </c>
      <c r="E53" s="129">
        <f>SUM(E45:E51)</f>
        <v>8092.0299999999988</v>
      </c>
      <c r="F53" s="130">
        <f t="shared" si="75"/>
        <v>-4267.0299999999988</v>
      </c>
      <c r="G53" s="84"/>
      <c r="H53" s="129">
        <f>SUM(H45:H51)</f>
        <v>3825</v>
      </c>
      <c r="I53" s="129">
        <f>SUM(I45:I51)</f>
        <v>5559.75</v>
      </c>
      <c r="J53" s="131">
        <f>(H53-I53)</f>
        <v>-1734.75</v>
      </c>
      <c r="K53" s="84"/>
      <c r="L53" s="129">
        <f>SUM(L45:L51)</f>
        <v>3825</v>
      </c>
      <c r="M53" s="129">
        <f>SUM(M45:M51)</f>
        <v>6398.5599999999995</v>
      </c>
      <c r="N53" s="131">
        <f>(L53-M53)</f>
        <v>-2573.5599999999995</v>
      </c>
      <c r="O53" s="84"/>
      <c r="P53" s="129">
        <f>SUM(P45:P51)</f>
        <v>3825</v>
      </c>
      <c r="Q53" s="129">
        <f>SUM(Q45:Q51)</f>
        <v>2908.7</v>
      </c>
      <c r="R53" s="132">
        <f>(P53-Q53)</f>
        <v>916.30000000000018</v>
      </c>
      <c r="S53" s="18"/>
      <c r="T53" s="129">
        <f>SUM(T45:T52)</f>
        <v>4725</v>
      </c>
      <c r="U53" s="129">
        <f>SUM(U45:U52)</f>
        <v>5145.51</v>
      </c>
      <c r="V53" s="130">
        <f>(T53-U53)</f>
        <v>-420.51000000000022</v>
      </c>
      <c r="W53" s="18"/>
      <c r="X53" s="129">
        <f>SUM(X45:X52)</f>
        <v>4725</v>
      </c>
      <c r="Y53" s="129">
        <f>SUM(Y45:Y52)</f>
        <v>4351.5200000000004</v>
      </c>
      <c r="Z53" s="132">
        <f t="shared" si="80"/>
        <v>373.47999999999956</v>
      </c>
      <c r="AA53" s="18"/>
      <c r="AB53" s="129">
        <f>SUM(AB45:AB52)</f>
        <v>4725</v>
      </c>
      <c r="AC53" s="129">
        <f>SUM(AC45:AC52)</f>
        <v>5245.53</v>
      </c>
      <c r="AD53" s="130">
        <f t="shared" si="82"/>
        <v>-520.52999999999975</v>
      </c>
      <c r="AE53" s="84"/>
      <c r="AF53" s="129">
        <f>SUM(AF45:AF52)</f>
        <v>4725</v>
      </c>
      <c r="AG53" s="129">
        <f>SUM(AG45:AG52)</f>
        <v>9016.83</v>
      </c>
      <c r="AH53" s="130">
        <f t="shared" si="83"/>
        <v>-4291.83</v>
      </c>
      <c r="AI53" s="18"/>
      <c r="AJ53" s="129">
        <f>SUM(AJ45:AJ52)</f>
        <v>4725</v>
      </c>
      <c r="AK53" s="129">
        <f>SUM(AK45:AK52)</f>
        <v>6636.76</v>
      </c>
      <c r="AL53" s="130">
        <f t="shared" si="84"/>
        <v>-1911.7600000000002</v>
      </c>
      <c r="AM53" s="18"/>
      <c r="AN53" s="129">
        <f>SUM(AN45:AN52)</f>
        <v>4725</v>
      </c>
      <c r="AO53" s="129">
        <f>SUM(AO45:AO52)</f>
        <v>6753.1</v>
      </c>
      <c r="AP53" s="130">
        <f t="shared" si="85"/>
        <v>-2028.1000000000004</v>
      </c>
      <c r="AQ53" s="84"/>
      <c r="AR53" s="129">
        <f>SUM(AR45:AR52)</f>
        <v>4725</v>
      </c>
      <c r="AS53" s="129">
        <f>SUM(AS45:AS52)</f>
        <v>9283.5</v>
      </c>
      <c r="AT53" s="130">
        <f t="shared" si="86"/>
        <v>-4558.5</v>
      </c>
      <c r="AU53" s="18"/>
      <c r="AV53" s="129">
        <f>SUM(AV45:AV52)</f>
        <v>4725</v>
      </c>
      <c r="AW53" s="129">
        <f>SUM(AW45:AW52)</f>
        <v>3606.75</v>
      </c>
      <c r="AX53" s="132">
        <f t="shared" si="87"/>
        <v>1118.25</v>
      </c>
      <c r="AY53" s="18"/>
    </row>
    <row r="54" spans="1:51" x14ac:dyDescent="0.2">
      <c r="A54" s="21"/>
      <c r="B54" s="133" t="s">
        <v>58</v>
      </c>
      <c r="C54" s="108"/>
      <c r="D54" s="134" t="s">
        <v>13</v>
      </c>
      <c r="E54" s="134" t="s">
        <v>59</v>
      </c>
      <c r="F54" s="135" t="s">
        <v>15</v>
      </c>
      <c r="G54" s="136"/>
      <c r="H54" s="134" t="s">
        <v>13</v>
      </c>
      <c r="I54" s="134" t="s">
        <v>14</v>
      </c>
      <c r="J54" s="135" t="s">
        <v>16</v>
      </c>
      <c r="K54" s="136"/>
      <c r="L54" s="134" t="s">
        <v>13</v>
      </c>
      <c r="M54" s="134" t="s">
        <v>59</v>
      </c>
      <c r="N54" s="135" t="s">
        <v>16</v>
      </c>
      <c r="O54" s="136"/>
      <c r="P54" s="134" t="s">
        <v>13</v>
      </c>
      <c r="Q54" s="134" t="s">
        <v>59</v>
      </c>
      <c r="R54" s="135" t="s">
        <v>15</v>
      </c>
      <c r="S54" s="18"/>
      <c r="T54" s="134" t="s">
        <v>13</v>
      </c>
      <c r="U54" s="134" t="s">
        <v>59</v>
      </c>
      <c r="V54" s="135" t="s">
        <v>15</v>
      </c>
      <c r="W54" s="18"/>
      <c r="X54" s="134" t="s">
        <v>13</v>
      </c>
      <c r="Y54" s="134" t="s">
        <v>59</v>
      </c>
      <c r="Z54" s="135" t="s">
        <v>15</v>
      </c>
      <c r="AA54" s="18"/>
      <c r="AB54" s="134" t="s">
        <v>13</v>
      </c>
      <c r="AC54" s="134" t="s">
        <v>59</v>
      </c>
      <c r="AD54" s="135" t="s">
        <v>15</v>
      </c>
      <c r="AE54" s="136"/>
      <c r="AF54" s="134" t="s">
        <v>13</v>
      </c>
      <c r="AG54" s="134" t="s">
        <v>59</v>
      </c>
      <c r="AH54" s="135" t="s">
        <v>15</v>
      </c>
      <c r="AI54" s="18"/>
      <c r="AJ54" s="134" t="s">
        <v>13</v>
      </c>
      <c r="AK54" s="134" t="s">
        <v>59</v>
      </c>
      <c r="AL54" s="135" t="s">
        <v>15</v>
      </c>
      <c r="AM54" s="18"/>
      <c r="AN54" s="134" t="s">
        <v>13</v>
      </c>
      <c r="AO54" s="134" t="s">
        <v>59</v>
      </c>
      <c r="AP54" s="135" t="s">
        <v>15</v>
      </c>
      <c r="AQ54" s="136"/>
      <c r="AR54" s="134" t="s">
        <v>13</v>
      </c>
      <c r="AS54" s="134" t="s">
        <v>59</v>
      </c>
      <c r="AT54" s="135" t="s">
        <v>15</v>
      </c>
      <c r="AU54" s="18"/>
      <c r="AV54" s="134" t="s">
        <v>13</v>
      </c>
      <c r="AW54" s="134" t="s">
        <v>59</v>
      </c>
      <c r="AX54" s="135" t="s">
        <v>15</v>
      </c>
      <c r="AY54" s="18"/>
    </row>
    <row r="55" spans="1:51" x14ac:dyDescent="0.2">
      <c r="A55" s="21"/>
      <c r="B55" s="39" t="s">
        <v>60</v>
      </c>
      <c r="C55" s="40"/>
      <c r="D55" s="41">
        <v>110</v>
      </c>
      <c r="E55" s="42">
        <f>[1]JAN21!$D$31</f>
        <v>0</v>
      </c>
      <c r="F55" s="45">
        <f>(D55-E55)</f>
        <v>110</v>
      </c>
      <c r="G55" s="44"/>
      <c r="H55" s="41">
        <f>D55</f>
        <v>110</v>
      </c>
      <c r="I55" s="42">
        <f>[1]FEV21!$D$36</f>
        <v>400</v>
      </c>
      <c r="J55" s="43">
        <f>(H55-I55)</f>
        <v>-290</v>
      </c>
      <c r="K55" s="44"/>
      <c r="L55" s="41">
        <f>D55</f>
        <v>110</v>
      </c>
      <c r="M55" s="42">
        <f>[1]MAR21!$D$36</f>
        <v>0</v>
      </c>
      <c r="N55" s="45">
        <f>(L55-M55)</f>
        <v>110</v>
      </c>
      <c r="O55" s="115"/>
      <c r="P55" s="41">
        <f>D55</f>
        <v>110</v>
      </c>
      <c r="Q55" s="42">
        <f>[1]ABR21!$D$38</f>
        <v>0</v>
      </c>
      <c r="R55" s="45">
        <f>(P55-Q55)</f>
        <v>110</v>
      </c>
      <c r="S55" s="18"/>
      <c r="T55" s="41">
        <f>H55</f>
        <v>110</v>
      </c>
      <c r="U55" s="42">
        <f>[1]MAI21!$D$38</f>
        <v>1026.73</v>
      </c>
      <c r="V55" s="43">
        <f>(T55-U55)</f>
        <v>-916.73</v>
      </c>
      <c r="W55" s="18"/>
      <c r="X55" s="41">
        <f>L55</f>
        <v>110</v>
      </c>
      <c r="Y55" s="42">
        <f>[1]JUN21!$D$38</f>
        <v>719.6</v>
      </c>
      <c r="Z55" s="62">
        <f>(X55-Y55)</f>
        <v>-609.6</v>
      </c>
      <c r="AA55" s="18"/>
      <c r="AB55" s="41">
        <f>X55</f>
        <v>110</v>
      </c>
      <c r="AC55" s="42">
        <f>[1]JUL21!$D$38</f>
        <v>0</v>
      </c>
      <c r="AD55" s="45">
        <f>(AB55-AC55)</f>
        <v>110</v>
      </c>
      <c r="AE55" s="51"/>
      <c r="AF55" s="41">
        <f>AB55</f>
        <v>110</v>
      </c>
      <c r="AG55" s="42">
        <f>[1]AGO21!$D$38</f>
        <v>290</v>
      </c>
      <c r="AH55" s="45">
        <f>(AF55-AG55)</f>
        <v>-180</v>
      </c>
      <c r="AI55" s="18"/>
      <c r="AJ55" s="41">
        <f>AF55</f>
        <v>110</v>
      </c>
      <c r="AK55" s="42">
        <f>[1]SET21!$D$38</f>
        <v>413.96</v>
      </c>
      <c r="AL55" s="43">
        <f>(AJ55-AK55)</f>
        <v>-303.95999999999998</v>
      </c>
      <c r="AM55" s="18"/>
      <c r="AN55" s="41">
        <f>AJ55</f>
        <v>110</v>
      </c>
      <c r="AO55" s="42">
        <f>[1]OUT21!$D$38</f>
        <v>365</v>
      </c>
      <c r="AP55" s="43">
        <f>(AN55-AO55)</f>
        <v>-255</v>
      </c>
      <c r="AQ55" s="44"/>
      <c r="AR55" s="41">
        <f>AJ55</f>
        <v>110</v>
      </c>
      <c r="AS55" s="42">
        <f>[1]NOV21!$D$38</f>
        <v>730</v>
      </c>
      <c r="AT55" s="43">
        <f>(AR55-AS55)</f>
        <v>-620</v>
      </c>
      <c r="AU55" s="18"/>
      <c r="AV55" s="41">
        <f>AN55</f>
        <v>110</v>
      </c>
      <c r="AW55" s="42">
        <f>[1]DEZ21!$D$38</f>
        <v>471</v>
      </c>
      <c r="AX55" s="43">
        <f>(AV55-AW55)</f>
        <v>-361</v>
      </c>
      <c r="AY55" s="18"/>
    </row>
    <row r="56" spans="1:51" x14ac:dyDescent="0.2">
      <c r="A56" s="21"/>
      <c r="B56" s="39" t="s">
        <v>61</v>
      </c>
      <c r="C56" s="40"/>
      <c r="D56" s="41">
        <v>80</v>
      </c>
      <c r="E56" s="42">
        <f>[1]JAN21!$D$43+[1]JAN21!$D$44</f>
        <v>0</v>
      </c>
      <c r="F56" s="45">
        <f t="shared" ref="F56:F57" si="88">(D56-E56)</f>
        <v>80</v>
      </c>
      <c r="G56" s="115"/>
      <c r="H56" s="41">
        <f>D56</f>
        <v>80</v>
      </c>
      <c r="I56" s="42">
        <f>[1]FEV21!$D$53+[1]FEV21!$D$57</f>
        <v>0</v>
      </c>
      <c r="J56" s="45">
        <f>(H56-I56)</f>
        <v>80</v>
      </c>
      <c r="K56" s="115"/>
      <c r="L56" s="41">
        <f>D56</f>
        <v>80</v>
      </c>
      <c r="M56" s="42">
        <f>[1]MAR21!$D$53+[1]MAR21!$D$57</f>
        <v>0</v>
      </c>
      <c r="N56" s="45">
        <f>(L56-M56)</f>
        <v>80</v>
      </c>
      <c r="O56" s="115"/>
      <c r="P56" s="41">
        <f>D56</f>
        <v>80</v>
      </c>
      <c r="Q56" s="42">
        <f>[1]ABR21!$D$67+[1]ABR21!$D$68</f>
        <v>0</v>
      </c>
      <c r="R56" s="45">
        <f>(P56-Q56)</f>
        <v>80</v>
      </c>
      <c r="S56" s="18"/>
      <c r="T56" s="41">
        <f>H56</f>
        <v>80</v>
      </c>
      <c r="U56" s="42">
        <f>[1]MAI21!$D$67+[1]MAI21!$D$68</f>
        <v>419.8</v>
      </c>
      <c r="V56" s="43">
        <f t="shared" ref="V56:V57" si="89">(T56-U56)</f>
        <v>-339.8</v>
      </c>
      <c r="W56" s="18"/>
      <c r="X56" s="41">
        <f>L56</f>
        <v>80</v>
      </c>
      <c r="Y56" s="42">
        <f>[1]JUN21!$D$67+[1]JUN21!$D$68</f>
        <v>110</v>
      </c>
      <c r="Z56" s="62">
        <f t="shared" ref="Z56:Z57" si="90">(X56-Y56)</f>
        <v>-30</v>
      </c>
      <c r="AA56" s="18"/>
      <c r="AB56" s="41">
        <f>X56</f>
        <v>80</v>
      </c>
      <c r="AC56" s="42">
        <f>[1]JUL21!$D$67+[1]JUL21!$D$68</f>
        <v>280</v>
      </c>
      <c r="AD56" s="43">
        <f t="shared" ref="AD56:AD57" si="91">(AB56-AC56)</f>
        <v>-200</v>
      </c>
      <c r="AE56" s="44"/>
      <c r="AF56" s="41">
        <f>AB56</f>
        <v>80</v>
      </c>
      <c r="AG56" s="42">
        <f>[1]AGO21!$D$67+[1]AGO21!$D$68</f>
        <v>192.9</v>
      </c>
      <c r="AH56" s="43">
        <f t="shared" ref="AH56:AH57" si="92">(AF56-AG56)</f>
        <v>-112.9</v>
      </c>
      <c r="AI56" s="18"/>
      <c r="AJ56" s="41">
        <f>AF56</f>
        <v>80</v>
      </c>
      <c r="AK56" s="42">
        <f>[1]SET21!$D$67+[1]SET21!$D$68</f>
        <v>676</v>
      </c>
      <c r="AL56" s="43">
        <f t="shared" ref="AL56:AL57" si="93">(AJ56-AK56)</f>
        <v>-596</v>
      </c>
      <c r="AM56" s="18"/>
      <c r="AN56" s="41">
        <f>AJ56</f>
        <v>80</v>
      </c>
      <c r="AO56" s="42">
        <f>[1]OUT21!$D$67+[1]OUT21!$D$68</f>
        <v>422.65</v>
      </c>
      <c r="AP56" s="43">
        <f t="shared" ref="AP56:AP57" si="94">(AN56-AO56)</f>
        <v>-342.65</v>
      </c>
      <c r="AQ56" s="44"/>
      <c r="AR56" s="41">
        <f>AJ56</f>
        <v>80</v>
      </c>
      <c r="AS56" s="42">
        <f>[1]NOV21!$D$67+[1]NOV21!$D$68</f>
        <v>400</v>
      </c>
      <c r="AT56" s="43">
        <f t="shared" ref="AT56:AT57" si="95">(AR56-AS56)</f>
        <v>-320</v>
      </c>
      <c r="AU56" s="18"/>
      <c r="AV56" s="41">
        <f>AN56</f>
        <v>80</v>
      </c>
      <c r="AW56" s="42">
        <f>[1]DEZ21!$D$67+[1]DEZ21!$D$68</f>
        <v>1492.72</v>
      </c>
      <c r="AX56" s="43">
        <f t="shared" ref="AX56:AX57" si="96">(AV56-AW56)</f>
        <v>-1412.72</v>
      </c>
      <c r="AY56" s="18"/>
    </row>
    <row r="57" spans="1:51" x14ac:dyDescent="0.2">
      <c r="A57" s="21"/>
      <c r="B57" s="104" t="s">
        <v>47</v>
      </c>
      <c r="C57" s="137"/>
      <c r="D57" s="138">
        <f>SUM(D55:D56)</f>
        <v>190</v>
      </c>
      <c r="E57" s="138">
        <f>SUM(E55:E56)</f>
        <v>0</v>
      </c>
      <c r="F57" s="139">
        <f t="shared" si="88"/>
        <v>190</v>
      </c>
      <c r="G57" s="140"/>
      <c r="H57" s="138">
        <f>SUM(H55:H56)</f>
        <v>190</v>
      </c>
      <c r="I57" s="138">
        <f>SUM(I55:I56)</f>
        <v>400</v>
      </c>
      <c r="J57" s="141">
        <f>(H57-I57)</f>
        <v>-210</v>
      </c>
      <c r="K57" s="140"/>
      <c r="L57" s="138">
        <f>SUM(L55:L56)</f>
        <v>190</v>
      </c>
      <c r="M57" s="138">
        <f>SUM(M55:M56)</f>
        <v>0</v>
      </c>
      <c r="N57" s="138">
        <f>(L57-M57)</f>
        <v>190</v>
      </c>
      <c r="O57" s="140"/>
      <c r="P57" s="138">
        <f>SUM(P55:P56)</f>
        <v>190</v>
      </c>
      <c r="Q57" s="138">
        <f>SUM(Q55:Q56)</f>
        <v>0</v>
      </c>
      <c r="R57" s="142">
        <f>(P57-Q57)</f>
        <v>190</v>
      </c>
      <c r="S57" s="18"/>
      <c r="T57" s="138">
        <f>SUM(T55:T56)</f>
        <v>190</v>
      </c>
      <c r="U57" s="138">
        <f>SUM(U55:U56)</f>
        <v>1446.53</v>
      </c>
      <c r="V57" s="143">
        <f t="shared" si="89"/>
        <v>-1256.53</v>
      </c>
      <c r="W57" s="18"/>
      <c r="X57" s="138">
        <f>SUM(X55:X56)</f>
        <v>190</v>
      </c>
      <c r="Y57" s="138">
        <f>SUM(Y55:Y56)</f>
        <v>829.6</v>
      </c>
      <c r="Z57" s="144">
        <f t="shared" si="90"/>
        <v>-639.6</v>
      </c>
      <c r="AA57" s="18"/>
      <c r="AB57" s="138">
        <f>SUM(AB55:AB56)</f>
        <v>190</v>
      </c>
      <c r="AC57" s="138">
        <f>SUM(AC55:AC56)</f>
        <v>280</v>
      </c>
      <c r="AD57" s="143">
        <f t="shared" si="91"/>
        <v>-90</v>
      </c>
      <c r="AE57" s="56"/>
      <c r="AF57" s="138">
        <f>SUM(AF55:AF56)</f>
        <v>190</v>
      </c>
      <c r="AG57" s="138">
        <f>SUM(AG55:AG56)</f>
        <v>482.9</v>
      </c>
      <c r="AH57" s="143">
        <f t="shared" si="92"/>
        <v>-292.89999999999998</v>
      </c>
      <c r="AI57" s="18"/>
      <c r="AJ57" s="138">
        <f>SUM(AJ55:AJ56)</f>
        <v>190</v>
      </c>
      <c r="AK57" s="138">
        <f>SUM(AK55:AK56)</f>
        <v>1089.96</v>
      </c>
      <c r="AL57" s="143">
        <f t="shared" si="93"/>
        <v>-899.96</v>
      </c>
      <c r="AM57" s="18"/>
      <c r="AN57" s="138">
        <f>SUM(AN55:AN56)</f>
        <v>190</v>
      </c>
      <c r="AO57" s="138">
        <f>SUM(AO55:AO56)</f>
        <v>787.65</v>
      </c>
      <c r="AP57" s="143">
        <f t="shared" si="94"/>
        <v>-597.65</v>
      </c>
      <c r="AQ57" s="56"/>
      <c r="AR57" s="138">
        <f>SUM(AR55:AR56)</f>
        <v>190</v>
      </c>
      <c r="AS57" s="138">
        <f>SUM(AS55:AS56)</f>
        <v>1130</v>
      </c>
      <c r="AT57" s="143">
        <f t="shared" si="95"/>
        <v>-940</v>
      </c>
      <c r="AU57" s="18"/>
      <c r="AV57" s="138">
        <f>SUM(AV55:AV56)</f>
        <v>190</v>
      </c>
      <c r="AW57" s="138">
        <f>SUM(AW55:AW56)</f>
        <v>1963.72</v>
      </c>
      <c r="AX57" s="143">
        <f t="shared" si="96"/>
        <v>-1773.72</v>
      </c>
      <c r="AY57" s="18"/>
    </row>
    <row r="58" spans="1:51" x14ac:dyDescent="0.2">
      <c r="A58" s="21"/>
      <c r="B58" s="145" t="s">
        <v>62</v>
      </c>
      <c r="C58" s="146"/>
      <c r="D58" s="147" t="s">
        <v>13</v>
      </c>
      <c r="E58" s="148" t="s">
        <v>59</v>
      </c>
      <c r="F58" s="149" t="s">
        <v>16</v>
      </c>
      <c r="G58" s="136"/>
      <c r="H58" s="147" t="s">
        <v>13</v>
      </c>
      <c r="I58" s="148" t="s">
        <v>59</v>
      </c>
      <c r="J58" s="149" t="s">
        <v>15</v>
      </c>
      <c r="K58" s="136"/>
      <c r="L58" s="147" t="s">
        <v>13</v>
      </c>
      <c r="M58" s="148" t="s">
        <v>59</v>
      </c>
      <c r="N58" s="150" t="s">
        <v>16</v>
      </c>
      <c r="O58" s="136"/>
      <c r="P58" s="147" t="s">
        <v>13</v>
      </c>
      <c r="Q58" s="148" t="s">
        <v>59</v>
      </c>
      <c r="R58" s="149" t="s">
        <v>16</v>
      </c>
      <c r="S58" s="18"/>
      <c r="T58" s="147" t="s">
        <v>13</v>
      </c>
      <c r="U58" s="148" t="s">
        <v>59</v>
      </c>
      <c r="V58" s="148" t="s">
        <v>16</v>
      </c>
      <c r="W58" s="18"/>
      <c r="X58" s="147" t="s">
        <v>13</v>
      </c>
      <c r="Y58" s="148" t="s">
        <v>59</v>
      </c>
      <c r="Z58" s="148" t="s">
        <v>16</v>
      </c>
      <c r="AA58" s="18"/>
      <c r="AB58" s="147" t="s">
        <v>13</v>
      </c>
      <c r="AC58" s="148" t="s">
        <v>59</v>
      </c>
      <c r="AD58" s="148" t="s">
        <v>16</v>
      </c>
      <c r="AE58" s="28"/>
      <c r="AF58" s="147" t="s">
        <v>13</v>
      </c>
      <c r="AG58" s="148" t="s">
        <v>59</v>
      </c>
      <c r="AH58" s="148" t="s">
        <v>16</v>
      </c>
      <c r="AI58" s="18"/>
      <c r="AJ58" s="147" t="s">
        <v>13</v>
      </c>
      <c r="AK58" s="148" t="s">
        <v>59</v>
      </c>
      <c r="AL58" s="148" t="s">
        <v>16</v>
      </c>
      <c r="AM58" s="18"/>
      <c r="AN58" s="147" t="s">
        <v>13</v>
      </c>
      <c r="AO58" s="148" t="s">
        <v>59</v>
      </c>
      <c r="AP58" s="148" t="s">
        <v>16</v>
      </c>
      <c r="AQ58" s="28"/>
      <c r="AR58" s="147" t="s">
        <v>13</v>
      </c>
      <c r="AS58" s="148" t="s">
        <v>59</v>
      </c>
      <c r="AT58" s="148" t="s">
        <v>16</v>
      </c>
      <c r="AU58" s="18"/>
      <c r="AV58" s="147" t="s">
        <v>13</v>
      </c>
      <c r="AW58" s="148" t="s">
        <v>59</v>
      </c>
      <c r="AX58" s="148" t="s">
        <v>16</v>
      </c>
      <c r="AY58" s="18"/>
    </row>
    <row r="59" spans="1:51" x14ac:dyDescent="0.2">
      <c r="A59" s="21"/>
      <c r="B59" s="39" t="s">
        <v>63</v>
      </c>
      <c r="C59" s="137"/>
      <c r="D59" s="151">
        <v>3250</v>
      </c>
      <c r="E59" s="30">
        <f>([1]JAN21!$D$40+[1]JAN21!$D$46)-2320</f>
        <v>3050</v>
      </c>
      <c r="F59" s="45">
        <f>(D59-E59)</f>
        <v>200</v>
      </c>
      <c r="G59" s="56"/>
      <c r="H59" s="151">
        <f>D59</f>
        <v>3250</v>
      </c>
      <c r="I59" s="30">
        <f>[1]FEV21!$D$47+[1]FEV21!$D$55</f>
        <v>3400</v>
      </c>
      <c r="J59" s="43">
        <f>(H59-I59)</f>
        <v>-150</v>
      </c>
      <c r="K59" s="56"/>
      <c r="L59" s="151">
        <f>D59</f>
        <v>3250</v>
      </c>
      <c r="M59" s="30">
        <f>[1]MAR21!$D$47+[1]MAR21!$D$55</f>
        <v>3100</v>
      </c>
      <c r="N59" s="45">
        <f>(L59-M59)</f>
        <v>150</v>
      </c>
      <c r="O59" s="152"/>
      <c r="P59" s="151">
        <f>D59</f>
        <v>3250</v>
      </c>
      <c r="Q59" s="30">
        <f>[1]ABR21!$D$58+[1]ABR21!$D$59</f>
        <v>6960</v>
      </c>
      <c r="R59" s="43">
        <f>(P59-Q59)</f>
        <v>-3710</v>
      </c>
      <c r="S59" s="18"/>
      <c r="T59" s="151">
        <f>H59</f>
        <v>3250</v>
      </c>
      <c r="U59" s="30">
        <f>[1]MAI21!$D$58+[1]MAI21!$D$59</f>
        <v>3100</v>
      </c>
      <c r="V59" s="45">
        <f>(T59-U59)</f>
        <v>150</v>
      </c>
      <c r="W59" s="18"/>
      <c r="X59" s="151">
        <f>L59</f>
        <v>3250</v>
      </c>
      <c r="Y59" s="30">
        <f>[1]JUN21!$D$58+[1]JUN21!$D$59</f>
        <v>3158.48</v>
      </c>
      <c r="Z59" s="45">
        <f>(X59-Y59)</f>
        <v>91.519999999999982</v>
      </c>
      <c r="AA59" s="18"/>
      <c r="AB59" s="151">
        <f>X59</f>
        <v>3250</v>
      </c>
      <c r="AC59" s="30">
        <f>[1]JUL21!$D$58+[1]JUL21!$D$59</f>
        <v>4090</v>
      </c>
      <c r="AD59" s="43">
        <f>(AB59-AC59)</f>
        <v>-840</v>
      </c>
      <c r="AE59" s="56"/>
      <c r="AF59" s="151">
        <f>AB59</f>
        <v>3250</v>
      </c>
      <c r="AG59" s="30">
        <f>[1]AGO21!$D$58+[1]AGO21!$D$59</f>
        <v>2000</v>
      </c>
      <c r="AH59" s="45">
        <f>(AF59-AG59)</f>
        <v>1250</v>
      </c>
      <c r="AI59" s="18"/>
      <c r="AJ59" s="151">
        <f>AF59</f>
        <v>3250</v>
      </c>
      <c r="AK59" s="30">
        <f>[1]SET21!$D$58+[1]SET21!$D$59</f>
        <v>5300</v>
      </c>
      <c r="AL59" s="43">
        <f>(AJ59-AK59)</f>
        <v>-2050</v>
      </c>
      <c r="AM59" s="18"/>
      <c r="AN59" s="151">
        <f>AJ59</f>
        <v>3250</v>
      </c>
      <c r="AO59" s="30">
        <f>[1]OUT21!$D$58+[1]OUT21!$D$59</f>
        <v>1330</v>
      </c>
      <c r="AP59" s="45">
        <f>(AN59-AO59)</f>
        <v>1920</v>
      </c>
      <c r="AQ59" s="152"/>
      <c r="AR59" s="151">
        <f>AJ59</f>
        <v>3250</v>
      </c>
      <c r="AS59" s="30">
        <f>[1]NOV21!$D$58+[1]NOV21!$D$59</f>
        <v>2700</v>
      </c>
      <c r="AT59" s="45">
        <f>(AR59-AS59)</f>
        <v>550</v>
      </c>
      <c r="AU59" s="18"/>
      <c r="AV59" s="151">
        <f>AN59</f>
        <v>3250</v>
      </c>
      <c r="AW59" s="30">
        <f>[1]DEZ21!$D$58+[1]DEZ21!$D$59</f>
        <v>810</v>
      </c>
      <c r="AX59" s="45">
        <f>(AV59-AW59)</f>
        <v>2440</v>
      </c>
      <c r="AY59" s="18"/>
    </row>
    <row r="60" spans="1:51" x14ac:dyDescent="0.2">
      <c r="A60" s="21"/>
      <c r="B60" s="39" t="s">
        <v>64</v>
      </c>
      <c r="C60" s="137"/>
      <c r="D60" s="151">
        <v>3525</v>
      </c>
      <c r="E60" s="30">
        <v>2320</v>
      </c>
      <c r="F60" s="45">
        <f t="shared" ref="F60:F61" si="97">(D60-E60)</f>
        <v>1205</v>
      </c>
      <c r="G60" s="56"/>
      <c r="H60" s="151">
        <f>D60</f>
        <v>3525</v>
      </c>
      <c r="I60" s="30">
        <f>[1]FEV21!$D$48+[1]FEV21!$D$60</f>
        <v>3150</v>
      </c>
      <c r="J60" s="45">
        <f>(H60-I60)</f>
        <v>375</v>
      </c>
      <c r="K60" s="56"/>
      <c r="L60" s="151">
        <f>D60</f>
        <v>3525</v>
      </c>
      <c r="M60" s="30">
        <f>[1]MAR21!$D$48+[1]MAR21!$D$60</f>
        <v>3900</v>
      </c>
      <c r="N60" s="43">
        <f>(L60-M60)</f>
        <v>-375</v>
      </c>
      <c r="O60" s="56"/>
      <c r="P60" s="151">
        <f>D60</f>
        <v>3525</v>
      </c>
      <c r="Q60" s="30">
        <f>[1]ABR21!$D$60+[1]ABR21!$D$61</f>
        <v>2565</v>
      </c>
      <c r="R60" s="45">
        <f t="shared" ref="R60" si="98">(P60-Q60)</f>
        <v>960</v>
      </c>
      <c r="S60" s="18"/>
      <c r="T60" s="151">
        <f>H60</f>
        <v>3525</v>
      </c>
      <c r="U60" s="30">
        <f>[1]MAI21!$D$60+[1]MAI21!$D$61</f>
        <v>6540</v>
      </c>
      <c r="V60" s="43">
        <f t="shared" ref="V60:V61" si="99">(T60-U60)</f>
        <v>-3015</v>
      </c>
      <c r="W60" s="18"/>
      <c r="X60" s="151">
        <f>L60</f>
        <v>3525</v>
      </c>
      <c r="Y60" s="30">
        <f>[1]JUN21!$D$60+[1]JUN21!$D$61</f>
        <v>2790</v>
      </c>
      <c r="Z60" s="45">
        <f t="shared" ref="Z60:Z61" si="100">(X60-Y60)</f>
        <v>735</v>
      </c>
      <c r="AA60" s="18"/>
      <c r="AB60" s="151">
        <f>X60</f>
        <v>3525</v>
      </c>
      <c r="AC60" s="30">
        <f>[1]JUL21!$D$60+[1]JUL21!$D$61</f>
        <v>3300</v>
      </c>
      <c r="AD60" s="45">
        <f t="shared" ref="AD60:AD61" si="101">(AB60-AC60)</f>
        <v>225</v>
      </c>
      <c r="AE60" s="152"/>
      <c r="AF60" s="151">
        <f>AB60</f>
        <v>3525</v>
      </c>
      <c r="AG60" s="30">
        <f>[1]AGO21!$D$60+[1]AGO21!$D$61</f>
        <v>3190</v>
      </c>
      <c r="AH60" s="45">
        <f t="shared" ref="AH60:AH61" si="102">(AF60-AG60)</f>
        <v>335</v>
      </c>
      <c r="AI60" s="18"/>
      <c r="AJ60" s="151">
        <f>AF60</f>
        <v>3525</v>
      </c>
      <c r="AK60" s="30">
        <f>[1]SET21!$D$60+[1]SET21!$D$61</f>
        <v>1850</v>
      </c>
      <c r="AL60" s="45">
        <f t="shared" ref="AL60:AL61" si="103">(AJ60-AK60)</f>
        <v>1675</v>
      </c>
      <c r="AM60" s="18"/>
      <c r="AN60" s="151">
        <f>AJ60</f>
        <v>3525</v>
      </c>
      <c r="AO60" s="30">
        <f>[1]OUT21!$D$60+[1]OUT21!$D$61</f>
        <v>2850</v>
      </c>
      <c r="AP60" s="45">
        <f t="shared" ref="AP60:AP61" si="104">(AN60-AO60)</f>
        <v>675</v>
      </c>
      <c r="AQ60" s="152"/>
      <c r="AR60" s="151">
        <f>AJ60</f>
        <v>3525</v>
      </c>
      <c r="AS60" s="30">
        <f>[1]NOV21!$D$60+[1]NOV21!$D$61</f>
        <v>1740</v>
      </c>
      <c r="AT60" s="45">
        <f t="shared" ref="AT60:AT61" si="105">(AR60-AS60)</f>
        <v>1785</v>
      </c>
      <c r="AU60" s="18"/>
      <c r="AV60" s="151">
        <f>AN60</f>
        <v>3525</v>
      </c>
      <c r="AW60" s="30">
        <f>[1]DEZ21!$D$60+[1]DEZ21!$D$61</f>
        <v>3350</v>
      </c>
      <c r="AX60" s="45">
        <f t="shared" ref="AX60:AX61" si="106">(AV60-AW60)</f>
        <v>175</v>
      </c>
      <c r="AY60" s="18"/>
    </row>
    <row r="61" spans="1:51" x14ac:dyDescent="0.2">
      <c r="A61" s="21"/>
      <c r="B61" s="104" t="s">
        <v>47</v>
      </c>
      <c r="C61" s="137"/>
      <c r="D61" s="153">
        <f>SUM(D59:D60)</f>
        <v>6775</v>
      </c>
      <c r="E61" s="153">
        <f>SUM(E59:E60)</f>
        <v>5370</v>
      </c>
      <c r="F61" s="154">
        <f t="shared" si="97"/>
        <v>1405</v>
      </c>
      <c r="G61" s="84"/>
      <c r="H61" s="153">
        <f>SUM(H59:H60)</f>
        <v>6775</v>
      </c>
      <c r="I61" s="153">
        <f>SUM(I59:I60)</f>
        <v>6550</v>
      </c>
      <c r="J61" s="154">
        <f>(H61-I61)</f>
        <v>225</v>
      </c>
      <c r="K61" s="84"/>
      <c r="L61" s="153">
        <f>SUM(L59:L60)</f>
        <v>6775</v>
      </c>
      <c r="M61" s="153">
        <f>SUM(M59:M60)</f>
        <v>7000</v>
      </c>
      <c r="N61" s="155">
        <f>(L61-M61)</f>
        <v>-225</v>
      </c>
      <c r="O61" s="84"/>
      <c r="P61" s="153">
        <f>SUM(P59:P60)</f>
        <v>6775</v>
      </c>
      <c r="Q61" s="153">
        <f>SUM(Q59:Q60)</f>
        <v>9525</v>
      </c>
      <c r="R61" s="156">
        <f>(P61-Q61)</f>
        <v>-2750</v>
      </c>
      <c r="S61" s="18"/>
      <c r="T61" s="153">
        <f>SUM(T59:T60)</f>
        <v>6775</v>
      </c>
      <c r="U61" s="153">
        <f>SUM(U59:U60)</f>
        <v>9640</v>
      </c>
      <c r="V61" s="156">
        <f t="shared" si="99"/>
        <v>-2865</v>
      </c>
      <c r="W61" s="18"/>
      <c r="X61" s="153">
        <f>SUM(X59:X60)</f>
        <v>6775</v>
      </c>
      <c r="Y61" s="153">
        <f>SUM(Y59:Y60)</f>
        <v>5948.48</v>
      </c>
      <c r="Z61" s="157">
        <f t="shared" si="100"/>
        <v>826.52000000000044</v>
      </c>
      <c r="AA61" s="18"/>
      <c r="AB61" s="153">
        <f>SUM(AB59:AB60)</f>
        <v>6775</v>
      </c>
      <c r="AC61" s="153">
        <f>SUM(AC59:AC60)</f>
        <v>7390</v>
      </c>
      <c r="AD61" s="156">
        <f t="shared" si="101"/>
        <v>-615</v>
      </c>
      <c r="AE61" s="56"/>
      <c r="AF61" s="153">
        <f>SUM(AF59:AF60)</f>
        <v>6775</v>
      </c>
      <c r="AG61" s="153">
        <f>SUM(AG59:AG60)</f>
        <v>5190</v>
      </c>
      <c r="AH61" s="157">
        <f t="shared" si="102"/>
        <v>1585</v>
      </c>
      <c r="AI61" s="18"/>
      <c r="AJ61" s="153">
        <f>SUM(AJ59:AJ60)</f>
        <v>6775</v>
      </c>
      <c r="AK61" s="153">
        <f>SUM(AK59:AK60)</f>
        <v>7150</v>
      </c>
      <c r="AL61" s="156">
        <f t="shared" si="103"/>
        <v>-375</v>
      </c>
      <c r="AM61" s="18"/>
      <c r="AN61" s="153">
        <f>SUM(AN59:AN60)</f>
        <v>6775</v>
      </c>
      <c r="AO61" s="153">
        <f>SUM(AO59:AO60)</f>
        <v>4180</v>
      </c>
      <c r="AP61" s="157">
        <f t="shared" si="104"/>
        <v>2595</v>
      </c>
      <c r="AQ61" s="152"/>
      <c r="AR61" s="153">
        <f>SUM(AR59:AR60)</f>
        <v>6775</v>
      </c>
      <c r="AS61" s="153">
        <f>SUM(AS59:AS60)</f>
        <v>4440</v>
      </c>
      <c r="AT61" s="157">
        <f t="shared" si="105"/>
        <v>2335</v>
      </c>
      <c r="AU61" s="18"/>
      <c r="AV61" s="153">
        <f>SUM(AV59:AV60)</f>
        <v>6775</v>
      </c>
      <c r="AW61" s="153">
        <f>SUM(AW59:AW60)</f>
        <v>4160</v>
      </c>
      <c r="AX61" s="157">
        <f t="shared" si="106"/>
        <v>2615</v>
      </c>
      <c r="AY61" s="18"/>
    </row>
    <row r="62" spans="1:51" ht="9" customHeight="1" x14ac:dyDescent="0.2">
      <c r="A62" s="21"/>
      <c r="B62" s="39"/>
      <c r="C62" s="137"/>
      <c r="D62" s="151"/>
      <c r="E62" s="30"/>
      <c r="F62" s="158"/>
      <c r="G62" s="140"/>
      <c r="H62" s="151"/>
      <c r="I62" s="30"/>
      <c r="J62" s="158"/>
      <c r="K62" s="140"/>
      <c r="L62" s="151"/>
      <c r="M62" s="30"/>
      <c r="N62" s="158"/>
      <c r="O62" s="140"/>
      <c r="P62" s="151"/>
      <c r="Q62" s="30"/>
      <c r="R62" s="158"/>
      <c r="S62" s="18"/>
      <c r="T62" s="151"/>
      <c r="U62" s="30"/>
      <c r="V62" s="158"/>
      <c r="W62" s="18"/>
      <c r="X62" s="151"/>
      <c r="Y62" s="30"/>
      <c r="Z62" s="158"/>
      <c r="AA62" s="18"/>
      <c r="AB62" s="151"/>
      <c r="AC62" s="30"/>
      <c r="AD62" s="158"/>
      <c r="AE62" s="140"/>
      <c r="AF62" s="151"/>
      <c r="AG62" s="30"/>
      <c r="AH62" s="158"/>
      <c r="AI62" s="18"/>
      <c r="AJ62" s="151"/>
      <c r="AK62" s="30"/>
      <c r="AL62" s="158"/>
      <c r="AM62" s="18"/>
      <c r="AN62" s="151"/>
      <c r="AO62" s="30"/>
      <c r="AP62" s="158"/>
      <c r="AQ62" s="140"/>
      <c r="AR62" s="151"/>
      <c r="AS62" s="30"/>
      <c r="AT62" s="158"/>
      <c r="AU62" s="18"/>
      <c r="AV62" s="151"/>
      <c r="AW62" s="30"/>
      <c r="AX62" s="158"/>
      <c r="AY62" s="18"/>
    </row>
    <row r="63" spans="1:51" ht="3" customHeight="1" x14ac:dyDescent="0.2">
      <c r="A63" s="21"/>
      <c r="B63" s="159"/>
      <c r="C63" s="137"/>
      <c r="D63" s="160"/>
      <c r="E63" s="161"/>
      <c r="F63" s="161"/>
      <c r="G63" s="161"/>
      <c r="H63" s="160"/>
      <c r="I63" s="161"/>
      <c r="J63" s="161"/>
      <c r="K63" s="140"/>
      <c r="L63" s="160"/>
      <c r="M63" s="161"/>
      <c r="N63" s="161"/>
      <c r="O63" s="140"/>
      <c r="P63" s="160"/>
      <c r="Q63" s="161"/>
      <c r="R63" s="161"/>
      <c r="S63" s="18"/>
      <c r="T63" s="160"/>
      <c r="U63" s="161"/>
      <c r="V63" s="161"/>
      <c r="W63" s="18"/>
      <c r="X63" s="160"/>
      <c r="Y63" s="161"/>
      <c r="Z63" s="161"/>
      <c r="AA63" s="18"/>
      <c r="AB63" s="160"/>
      <c r="AC63" s="161"/>
      <c r="AD63" s="161"/>
      <c r="AE63" s="32"/>
      <c r="AF63" s="160"/>
      <c r="AG63" s="161"/>
      <c r="AH63" s="161"/>
      <c r="AI63" s="18"/>
      <c r="AJ63" s="160"/>
      <c r="AK63" s="161"/>
      <c r="AL63" s="161"/>
      <c r="AM63" s="18"/>
      <c r="AN63" s="160"/>
      <c r="AO63" s="161"/>
      <c r="AP63" s="161"/>
      <c r="AQ63" s="32"/>
      <c r="AR63" s="160"/>
      <c r="AS63" s="161"/>
      <c r="AT63" s="161"/>
      <c r="AU63" s="18"/>
      <c r="AV63" s="160"/>
      <c r="AW63" s="161"/>
      <c r="AX63" s="161"/>
      <c r="AY63" s="18"/>
    </row>
    <row r="64" spans="1:51" x14ac:dyDescent="0.2">
      <c r="A64" s="21"/>
      <c r="B64" s="52" t="s">
        <v>65</v>
      </c>
      <c r="C64" s="53"/>
      <c r="D64" s="162">
        <f>D29+D43+D53+D57+D61</f>
        <v>85070</v>
      </c>
      <c r="E64" s="162">
        <f>E29+E43+E53+E57+E61</f>
        <v>79585.099999999991</v>
      </c>
      <c r="F64" s="163">
        <f>(D64-E64)</f>
        <v>5484.9000000000087</v>
      </c>
      <c r="G64" s="84"/>
      <c r="H64" s="162">
        <f>H29+H43+H53+H57+H61</f>
        <v>85070</v>
      </c>
      <c r="I64" s="162">
        <f>I29+I43+I53+I57+I61</f>
        <v>89582.840000000011</v>
      </c>
      <c r="J64" s="164">
        <f>(H64-I64)</f>
        <v>-4512.8400000000111</v>
      </c>
      <c r="K64" s="84"/>
      <c r="L64" s="162">
        <f>L29+L43+L53+L57+L61</f>
        <v>85070</v>
      </c>
      <c r="M64" s="162">
        <f>M29+M43+M53+M57+M61</f>
        <v>72740.929999999993</v>
      </c>
      <c r="N64" s="163">
        <f>(L64-M64)</f>
        <v>12329.070000000007</v>
      </c>
      <c r="O64" s="89"/>
      <c r="P64" s="162">
        <f>P29+P43+P53+P57+P61</f>
        <v>85070</v>
      </c>
      <c r="Q64" s="162">
        <f>Q29+Q43+Q53+Q57+Q61</f>
        <v>70087.079999999987</v>
      </c>
      <c r="R64" s="163">
        <f>(P64-Q64)</f>
        <v>14982.920000000013</v>
      </c>
      <c r="S64" s="18"/>
      <c r="T64" s="162">
        <f>T29+T43+T53+T57+T61</f>
        <v>78500</v>
      </c>
      <c r="U64" s="162">
        <f>U29+U43+U53+U57+U61</f>
        <v>80137.87999999999</v>
      </c>
      <c r="V64" s="164">
        <f>(T64-U64)</f>
        <v>-1637.8799999999901</v>
      </c>
      <c r="W64" s="18"/>
      <c r="X64" s="162">
        <f>X29+X43+X53+X57+X61</f>
        <v>87310</v>
      </c>
      <c r="Y64" s="162">
        <f>Y29+Y43+Y53+Y57+Y61</f>
        <v>82523.13</v>
      </c>
      <c r="Z64" s="164">
        <f>(X64-Y64)</f>
        <v>4786.8699999999953</v>
      </c>
      <c r="AA64" s="18"/>
      <c r="AB64" s="162">
        <f>AB29+AB43+AB53+AB57+AB61</f>
        <v>87310</v>
      </c>
      <c r="AC64" s="162">
        <f>AC29+AC43+AC53+AC57+AC61</f>
        <v>94195.38</v>
      </c>
      <c r="AD64" s="164">
        <f>(AB64-AC64)</f>
        <v>-6885.3800000000047</v>
      </c>
      <c r="AE64" s="84"/>
      <c r="AF64" s="162">
        <f>AF29+AF43+AF53+AF57+AF61</f>
        <v>87310</v>
      </c>
      <c r="AG64" s="162">
        <f>AG29+AG43+AG53+AG57+AG61</f>
        <v>82834.299999999988</v>
      </c>
      <c r="AH64" s="163">
        <f>(AF64-AG64)</f>
        <v>4475.7000000000116</v>
      </c>
      <c r="AI64" s="18"/>
      <c r="AJ64" s="162">
        <f>AJ29+AJ43+AJ53+AJ57+AJ61</f>
        <v>87310</v>
      </c>
      <c r="AK64" s="162">
        <f>AK29+AK43+AK53+AK57+AK61</f>
        <v>85044.69</v>
      </c>
      <c r="AL64" s="163">
        <f>(AJ64-AK64)</f>
        <v>2265.3099999999977</v>
      </c>
      <c r="AM64" s="18"/>
      <c r="AN64" s="162">
        <f>AN29+AN43+AN53+AN57+AN61</f>
        <v>87310</v>
      </c>
      <c r="AO64" s="162">
        <f>AO29+AO43+AO53+AO57+AO61</f>
        <v>91407.06</v>
      </c>
      <c r="AP64" s="164">
        <f>(AN64-AO64)</f>
        <v>-4097.0599999999977</v>
      </c>
      <c r="AQ64" s="84"/>
      <c r="AR64" s="162">
        <f>AR29+AR43+AR53+AR57+AR61</f>
        <v>87310</v>
      </c>
      <c r="AS64" s="162">
        <f>AS29+AS43+AS53+AS57+AS61</f>
        <v>83886.79</v>
      </c>
      <c r="AT64" s="163">
        <f>(AR64-AS64)</f>
        <v>3423.2100000000064</v>
      </c>
      <c r="AU64" s="18"/>
      <c r="AV64" s="162">
        <f>AV29+AV43+AV53+AV57+AV61</f>
        <v>119210</v>
      </c>
      <c r="AW64" s="162">
        <f>AW29+AW43+AW53+AW57+AW61</f>
        <v>121840.4</v>
      </c>
      <c r="AX64" s="164">
        <f>(AV64-AW64)</f>
        <v>-2630.3999999999942</v>
      </c>
      <c r="AY64" s="18"/>
    </row>
    <row r="65" spans="1:51" x14ac:dyDescent="0.2">
      <c r="A65" s="21"/>
      <c r="B65" s="104" t="s">
        <v>66</v>
      </c>
      <c r="C65" s="53"/>
      <c r="D65" s="165"/>
      <c r="E65" s="166">
        <f>E13-E64</f>
        <v>-3439.8099999999831</v>
      </c>
      <c r="F65" s="167"/>
      <c r="G65" s="84"/>
      <c r="H65" s="165"/>
      <c r="I65" s="168">
        <f>I13-I64</f>
        <v>-2108.8800000000192</v>
      </c>
      <c r="J65" s="167"/>
      <c r="K65" s="84"/>
      <c r="L65" s="165"/>
      <c r="M65" s="169">
        <f>M13-M64</f>
        <v>6132.2100000000064</v>
      </c>
      <c r="N65" s="170"/>
      <c r="O65" s="89"/>
      <c r="P65" s="165"/>
      <c r="Q65" s="169">
        <f>Q13-Q64</f>
        <v>11979.800000000003</v>
      </c>
      <c r="R65" s="170"/>
      <c r="S65" s="47"/>
      <c r="T65" s="165"/>
      <c r="U65" s="166">
        <f>U13-U64</f>
        <v>-3420.8699999999953</v>
      </c>
      <c r="V65" s="167"/>
      <c r="W65" s="47"/>
      <c r="X65" s="165"/>
      <c r="Y65" s="169">
        <f>Y13-Y64</f>
        <v>10240.819999999992</v>
      </c>
      <c r="Z65" s="167"/>
      <c r="AA65" s="47"/>
      <c r="AB65" s="165"/>
      <c r="AC65" s="166">
        <f>AC13-AC64</f>
        <v>-1330.4200000000128</v>
      </c>
      <c r="AD65" s="167"/>
      <c r="AE65" s="84"/>
      <c r="AF65" s="165"/>
      <c r="AG65" s="169">
        <f>AG13-AG64</f>
        <v>1928.0500000000175</v>
      </c>
      <c r="AH65" s="167"/>
      <c r="AI65" s="18"/>
      <c r="AJ65" s="165"/>
      <c r="AK65" s="169">
        <f>AK13-AK64</f>
        <v>2040.4499999999825</v>
      </c>
      <c r="AL65" s="167"/>
      <c r="AM65" s="18"/>
      <c r="AN65" s="165"/>
      <c r="AO65" s="169">
        <f>AO13-AO64</f>
        <v>909.4600000000064</v>
      </c>
      <c r="AP65" s="167"/>
      <c r="AQ65" s="84"/>
      <c r="AR65" s="165"/>
      <c r="AS65" s="169">
        <f>AS13-AS64</f>
        <v>21033.080000000016</v>
      </c>
      <c r="AT65" s="167"/>
      <c r="AU65" s="18"/>
      <c r="AV65" s="165"/>
      <c r="AW65" s="166">
        <f>AW13-AW64</f>
        <v>-11396.279999999999</v>
      </c>
      <c r="AX65" s="167"/>
      <c r="AY65" s="18"/>
    </row>
    <row r="66" spans="1:51" hidden="1" x14ac:dyDescent="0.2">
      <c r="A66" s="21"/>
      <c r="B66" s="52" t="s">
        <v>67</v>
      </c>
      <c r="C66" s="53"/>
      <c r="D66" s="171"/>
      <c r="E66" s="172"/>
      <c r="F66" s="173">
        <f>E65-1220</f>
        <v>-4659.8099999999831</v>
      </c>
      <c r="G66" s="84"/>
      <c r="H66" s="171"/>
      <c r="I66" s="172"/>
      <c r="J66" s="173">
        <f>-((-F66)+(-I65))-668.81</f>
        <v>-7437.5000000000018</v>
      </c>
      <c r="K66" s="84"/>
      <c r="L66" s="171"/>
      <c r="M66" s="174"/>
      <c r="N66" s="173">
        <f>J66+M65</f>
        <v>-1305.2899999999954</v>
      </c>
      <c r="O66" s="89"/>
      <c r="P66" s="171"/>
      <c r="Q66" s="174"/>
      <c r="R66" s="175">
        <f>N66+Q65</f>
        <v>10674.510000000007</v>
      </c>
      <c r="S66" s="47"/>
      <c r="T66" s="171"/>
      <c r="U66" s="174"/>
      <c r="V66" s="175">
        <f>R66+U65</f>
        <v>7253.6400000000122</v>
      </c>
      <c r="W66" s="47"/>
      <c r="X66" s="171"/>
      <c r="Y66" s="174"/>
      <c r="Z66" s="175">
        <f>V66+Y65</f>
        <v>17494.460000000006</v>
      </c>
      <c r="AA66" s="47"/>
      <c r="AB66" s="171"/>
      <c r="AC66" s="174"/>
      <c r="AD66" s="175">
        <f>Z66+AC65</f>
        <v>16164.039999999994</v>
      </c>
      <c r="AE66" s="176"/>
      <c r="AF66" s="171"/>
      <c r="AG66" s="174"/>
      <c r="AH66" s="175">
        <f>AD66+AG65</f>
        <v>18092.090000000011</v>
      </c>
      <c r="AI66" s="18"/>
      <c r="AJ66" s="171"/>
      <c r="AK66" s="174"/>
      <c r="AL66" s="175">
        <f>AH66+AK65</f>
        <v>20132.539999999994</v>
      </c>
      <c r="AM66" s="18"/>
      <c r="AN66" s="171"/>
      <c r="AO66" s="174"/>
      <c r="AP66" s="175">
        <f>AL66+AO65</f>
        <v>21042</v>
      </c>
      <c r="AQ66" s="177"/>
      <c r="AR66" s="171"/>
      <c r="AS66" s="174"/>
      <c r="AT66" s="175">
        <f>AP66+AS65</f>
        <v>42075.080000000016</v>
      </c>
      <c r="AU66" s="18"/>
      <c r="AV66" s="171"/>
      <c r="AW66" s="178"/>
      <c r="AX66" s="175">
        <f>AT66+AW65</f>
        <v>30678.800000000017</v>
      </c>
      <c r="AY66" s="18"/>
    </row>
    <row r="67" spans="1:51" x14ac:dyDescent="0.2">
      <c r="A67" s="21"/>
      <c r="B67" s="179" t="s">
        <v>68</v>
      </c>
      <c r="C67" s="180"/>
      <c r="D67" s="181"/>
      <c r="E67" s="182"/>
      <c r="F67" s="183">
        <f>[1]JAN21!$E$60</f>
        <v>11082.050000000047</v>
      </c>
      <c r="G67" s="89"/>
      <c r="H67" s="181"/>
      <c r="I67" s="182"/>
      <c r="J67" s="184">
        <f>[1]FEV21!$E$69</f>
        <v>-1989.6499999999724</v>
      </c>
      <c r="K67" s="84"/>
      <c r="L67" s="181"/>
      <c r="M67" s="182"/>
      <c r="N67" s="183">
        <f>[1]MAR21!$E$69</f>
        <v>19560.469999999994</v>
      </c>
      <c r="O67" s="89"/>
      <c r="P67" s="181"/>
      <c r="Q67" s="182"/>
      <c r="R67" s="183">
        <f>[1]ABR21!$E$80</f>
        <v>25832.95999999997</v>
      </c>
      <c r="S67" s="18"/>
      <c r="T67" s="181"/>
      <c r="U67" s="182"/>
      <c r="V67" s="183">
        <f>[1]MAI21!$E$80</f>
        <v>4026.729999999975</v>
      </c>
      <c r="W67" s="18"/>
      <c r="X67" s="181"/>
      <c r="Y67" s="182"/>
      <c r="Z67" s="183">
        <f>[1]JUN21!$E$80</f>
        <v>18090.879999999979</v>
      </c>
      <c r="AA67" s="18"/>
      <c r="AB67" s="181"/>
      <c r="AC67" s="182"/>
      <c r="AD67" s="183">
        <f>[1]JUL21!$E$80</f>
        <v>9550.8499999999622</v>
      </c>
      <c r="AE67" s="89"/>
      <c r="AF67" s="181"/>
      <c r="AG67" s="182"/>
      <c r="AH67" s="183">
        <f>[1]AGO21!$E$80</f>
        <v>1425.7199999999402</v>
      </c>
      <c r="AI67" s="18"/>
      <c r="AJ67" s="181"/>
      <c r="AK67" s="182"/>
      <c r="AL67" s="184">
        <f>[1]SET21!$E$80</f>
        <v>-691.11000000006106</v>
      </c>
      <c r="AM67" s="18"/>
      <c r="AN67" s="181"/>
      <c r="AO67" s="182"/>
      <c r="AP67" s="184">
        <f>[1]OUT21!$E$80</f>
        <v>-6006.370000000049</v>
      </c>
      <c r="AQ67" s="89"/>
      <c r="AR67" s="181"/>
      <c r="AS67" s="182"/>
      <c r="AT67" s="183">
        <f>[1]NOV21!$E$80</f>
        <v>19951.349999999969</v>
      </c>
      <c r="AU67" s="18"/>
      <c r="AV67" s="185"/>
      <c r="AW67" s="186"/>
      <c r="AX67" s="187">
        <f>[1]DEZ21!$E$80-[1]DEZ21!$C$10</f>
        <v>17609.929999999906</v>
      </c>
      <c r="AY67" s="18"/>
    </row>
    <row r="68" spans="1:51" ht="3" customHeight="1" x14ac:dyDescent="0.2">
      <c r="A68" s="21"/>
      <c r="B68" s="188"/>
      <c r="C68" s="188"/>
      <c r="D68" s="188"/>
      <c r="E68" s="188"/>
      <c r="F68" s="188"/>
      <c r="G68" s="188"/>
      <c r="H68" s="188"/>
      <c r="I68" s="188"/>
      <c r="J68" s="188"/>
      <c r="K68" s="189"/>
      <c r="L68" s="190"/>
      <c r="M68" s="23"/>
      <c r="N68" s="23"/>
      <c r="O68" s="24"/>
      <c r="P68" s="190"/>
      <c r="Q68" s="23"/>
      <c r="R68" s="23"/>
      <c r="S68" s="18"/>
      <c r="T68" s="190"/>
      <c r="U68" s="23"/>
      <c r="V68" s="23"/>
      <c r="W68" s="18"/>
      <c r="X68" s="190"/>
      <c r="Y68" s="23"/>
      <c r="Z68" s="23"/>
      <c r="AA68" s="18"/>
      <c r="AB68" s="190"/>
      <c r="AC68" s="23"/>
      <c r="AD68" s="23"/>
      <c r="AE68" s="24"/>
      <c r="AF68" s="190"/>
      <c r="AG68" s="23"/>
      <c r="AH68" s="23"/>
      <c r="AI68" s="18"/>
      <c r="AJ68" s="190"/>
      <c r="AK68" s="23"/>
      <c r="AL68" s="23"/>
      <c r="AM68" s="18"/>
      <c r="AN68" s="190"/>
      <c r="AO68" s="23"/>
      <c r="AP68" s="23"/>
      <c r="AQ68" s="23"/>
      <c r="AR68" s="190"/>
      <c r="AS68" s="23"/>
      <c r="AT68" s="23"/>
      <c r="AU68" s="18"/>
      <c r="AV68" s="190"/>
      <c r="AW68" s="23"/>
      <c r="AX68" s="23"/>
      <c r="AY68" s="18"/>
    </row>
    <row r="69" spans="1:51" ht="3.75" customHeight="1" thickBot="1" x14ac:dyDescent="0.25">
      <c r="B69"/>
      <c r="C69"/>
      <c r="D69"/>
      <c r="E69"/>
      <c r="F69"/>
      <c r="G69"/>
      <c r="H69"/>
      <c r="I69"/>
      <c r="J69"/>
      <c r="K69"/>
      <c r="L69" s="191"/>
      <c r="M69"/>
      <c r="N69"/>
      <c r="O69"/>
      <c r="P69" s="191"/>
      <c r="Q69"/>
      <c r="R69"/>
      <c r="T69" s="191"/>
      <c r="U69"/>
      <c r="V69"/>
      <c r="X69" s="191"/>
      <c r="Y69"/>
      <c r="Z69"/>
      <c r="AB69" s="191"/>
      <c r="AC69"/>
      <c r="AD69"/>
      <c r="AE69"/>
      <c r="AF69" s="191"/>
      <c r="AG69"/>
      <c r="AH69"/>
      <c r="AJ69" s="191"/>
      <c r="AK69"/>
      <c r="AL69"/>
      <c r="AN69" s="191"/>
      <c r="AO69"/>
      <c r="AP69"/>
      <c r="AQ69"/>
      <c r="AR69" s="191"/>
      <c r="AS69"/>
      <c r="AT69"/>
      <c r="AV69" s="191"/>
      <c r="AW69"/>
      <c r="AX69"/>
    </row>
    <row r="70" spans="1:51" ht="13.5" thickBot="1" x14ac:dyDescent="0.25">
      <c r="C70" s="192"/>
      <c r="D70" s="193"/>
      <c r="E70" s="194" t="s">
        <v>0</v>
      </c>
      <c r="F70" s="195"/>
      <c r="G70" s="196"/>
      <c r="H70" s="193"/>
      <c r="I70" s="197"/>
      <c r="J70" s="198" t="s">
        <v>69</v>
      </c>
      <c r="K70" s="196"/>
      <c r="L70" s="199"/>
      <c r="M70" s="200"/>
      <c r="N70" s="201" t="s">
        <v>2</v>
      </c>
      <c r="O70" s="202"/>
      <c r="P70" s="199"/>
      <c r="Q70" s="200"/>
      <c r="R70" s="201" t="s">
        <v>3</v>
      </c>
      <c r="T70" s="199"/>
      <c r="U70" s="203" t="s">
        <v>4</v>
      </c>
      <c r="V70" s="204"/>
      <c r="W70" s="205"/>
      <c r="X70" s="199"/>
      <c r="Y70" s="203" t="s">
        <v>5</v>
      </c>
      <c r="Z70" s="204"/>
      <c r="AA70" s="205"/>
      <c r="AB70" s="199"/>
      <c r="AC70" s="203" t="s">
        <v>6</v>
      </c>
      <c r="AD70" s="204"/>
      <c r="AE70" s="202"/>
      <c r="AF70" s="199"/>
      <c r="AG70" s="203" t="s">
        <v>7</v>
      </c>
      <c r="AH70" s="204"/>
      <c r="AJ70" s="206"/>
      <c r="AK70" s="207" t="s">
        <v>70</v>
      </c>
      <c r="AL70" s="208"/>
      <c r="AN70" s="206"/>
      <c r="AO70" s="207" t="s">
        <v>71</v>
      </c>
      <c r="AP70" s="208"/>
      <c r="AR70" s="209"/>
      <c r="AS70" s="207" t="s">
        <v>72</v>
      </c>
      <c r="AT70" s="210"/>
      <c r="AV70" s="211"/>
      <c r="AW70" s="212" t="s">
        <v>73</v>
      </c>
      <c r="AX70" s="213"/>
    </row>
    <row r="71" spans="1:51" x14ac:dyDescent="0.2">
      <c r="B71" s="192" t="s">
        <v>74</v>
      </c>
      <c r="C71" s="192"/>
      <c r="D71" s="192"/>
      <c r="E71" s="192"/>
      <c r="F71" s="192"/>
      <c r="G71" s="192"/>
      <c r="H71" s="192"/>
      <c r="I71" s="192"/>
      <c r="J71" s="192"/>
      <c r="K71" s="192"/>
      <c r="L71" s="214"/>
      <c r="M71" s="214"/>
      <c r="P71" s="214"/>
      <c r="Q71" s="214"/>
      <c r="R71" s="214"/>
      <c r="AJ71" s="214"/>
      <c r="AK71" s="214"/>
    </row>
    <row r="72" spans="1:51" x14ac:dyDescent="0.2">
      <c r="B72" s="192" t="s">
        <v>75</v>
      </c>
      <c r="D72" s="192"/>
      <c r="E72" s="192"/>
    </row>
    <row r="73" spans="1:51" x14ac:dyDescent="0.2">
      <c r="B73" s="215" t="s">
        <v>76</v>
      </c>
      <c r="C73" s="216"/>
      <c r="D73" s="216"/>
      <c r="I73" s="4"/>
    </row>
    <row r="74" spans="1:51" x14ac:dyDescent="0.2">
      <c r="B74" s="217" t="s">
        <v>77</v>
      </c>
      <c r="C74" s="39"/>
      <c r="D74" s="218"/>
      <c r="E74" s="219"/>
      <c r="F74" s="219"/>
      <c r="G74" s="219"/>
      <c r="H74" s="219"/>
      <c r="I74" s="219"/>
      <c r="J74" s="219"/>
      <c r="K74" s="219"/>
      <c r="L74" s="220"/>
      <c r="P74" s="220"/>
      <c r="T74" s="220"/>
      <c r="X74" s="220"/>
      <c r="AB74" s="220"/>
      <c r="AF74" s="220"/>
      <c r="AJ74" s="220"/>
      <c r="AN74" s="220"/>
      <c r="AR74" s="220"/>
      <c r="AV74" s="220"/>
    </row>
    <row r="75" spans="1:51" x14ac:dyDescent="0.2">
      <c r="B75" s="217" t="s">
        <v>78</v>
      </c>
      <c r="C75" s="216"/>
      <c r="D75" s="221"/>
    </row>
    <row r="76" spans="1:51" ht="38.25" x14ac:dyDescent="0.2">
      <c r="B76" s="217" t="s">
        <v>79</v>
      </c>
      <c r="C76" s="216"/>
      <c r="D76" s="222"/>
    </row>
    <row r="77" spans="1:51" x14ac:dyDescent="0.2">
      <c r="B77" s="223"/>
    </row>
    <row r="78" spans="1:51" x14ac:dyDescent="0.2">
      <c r="B78" s="223"/>
    </row>
    <row r="79" spans="1:51" x14ac:dyDescent="0.2">
      <c r="B79" s="224"/>
    </row>
  </sheetData>
  <sheetProtection algorithmName="SHA-512" hashValue="dVPFcb7Ha5ffN7B92xgBvb19JtYx8Dz2eVRHXlnqjZOqkdWCgPGQJ9P+MjQ7rVEfYSSnVwffP0DC0+M24q/V+w==" saltValue="X2nI0FmNnMJfnvId7iJUeA==" spinCount="100000" sheet="1" objects="1" scenarios="1"/>
  <pageMargins left="0.59055118110236227" right="0.59055118110236227" top="0.19685039370078741" bottom="0.19685039370078741" header="0.35433070866141736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BALANCETE 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Nadai</dc:creator>
  <cp:lastModifiedBy>Usuario</cp:lastModifiedBy>
  <dcterms:created xsi:type="dcterms:W3CDTF">2022-01-25T10:35:33Z</dcterms:created>
  <dcterms:modified xsi:type="dcterms:W3CDTF">2022-01-26T19:43:22Z</dcterms:modified>
</cp:coreProperties>
</file>