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uario\Documents\SASU\Balancetes\"/>
    </mc:Choice>
  </mc:AlternateContent>
  <xr:revisionPtr revIDLastSave="0" documentId="8_{0C6CBF81-FDF0-436D-832D-A85D6795CD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TE ANUAL" sheetId="1" r:id="rId1"/>
    <sheet name="Planilha1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AS62" i="1" l="1"/>
  <c r="AO62" i="1"/>
  <c r="AN62" i="1"/>
  <c r="AP62" i="1" s="1"/>
  <c r="AL62" i="1"/>
  <c r="AK62" i="1"/>
  <c r="AG62" i="1"/>
  <c r="AC62" i="1"/>
  <c r="AB62" i="1"/>
  <c r="AD62" i="1" s="1"/>
  <c r="Y62" i="1"/>
  <c r="U62" i="1"/>
  <c r="Q62" i="1"/>
  <c r="P62" i="1"/>
  <c r="M62" i="1"/>
  <c r="L62" i="1"/>
  <c r="N62" i="1" s="1"/>
  <c r="I62" i="1"/>
  <c r="J62" i="1" s="1"/>
  <c r="H62" i="1"/>
  <c r="F62" i="1"/>
  <c r="E62" i="1"/>
  <c r="D62" i="1"/>
  <c r="AR61" i="1"/>
  <c r="AT61" i="1" s="1"/>
  <c r="AP61" i="1"/>
  <c r="AL61" i="1"/>
  <c r="AJ61" i="1"/>
  <c r="AH61" i="1"/>
  <c r="AF61" i="1"/>
  <c r="AD61" i="1"/>
  <c r="X61" i="1"/>
  <c r="Z61" i="1" s="1"/>
  <c r="T61" i="1"/>
  <c r="V61" i="1" s="1"/>
  <c r="R61" i="1"/>
  <c r="N61" i="1"/>
  <c r="J61" i="1"/>
  <c r="F61" i="1"/>
  <c r="AR60" i="1"/>
  <c r="AP60" i="1"/>
  <c r="AL60" i="1"/>
  <c r="AJ60" i="1"/>
  <c r="AJ62" i="1" s="1"/>
  <c r="AH60" i="1"/>
  <c r="AF60" i="1"/>
  <c r="AF62" i="1" s="1"/>
  <c r="AH62" i="1" s="1"/>
  <c r="AD60" i="1"/>
  <c r="X60" i="1"/>
  <c r="T60" i="1"/>
  <c r="V60" i="1" s="1"/>
  <c r="R60" i="1"/>
  <c r="N60" i="1"/>
  <c r="J60" i="1"/>
  <c r="F60" i="1"/>
  <c r="AS58" i="1"/>
  <c r="AO58" i="1"/>
  <c r="AN58" i="1"/>
  <c r="AP58" i="1" s="1"/>
  <c r="AK58" i="1"/>
  <c r="AG58" i="1"/>
  <c r="AC58" i="1"/>
  <c r="AB58" i="1"/>
  <c r="Y58" i="1"/>
  <c r="X58" i="1"/>
  <c r="Z58" i="1" s="1"/>
  <c r="U58" i="1"/>
  <c r="R58" i="1"/>
  <c r="Q58" i="1"/>
  <c r="P58" i="1"/>
  <c r="M58" i="1"/>
  <c r="L58" i="1"/>
  <c r="I58" i="1"/>
  <c r="H58" i="1"/>
  <c r="J58" i="1" s="1"/>
  <c r="D58" i="1"/>
  <c r="AT57" i="1"/>
  <c r="AR57" i="1"/>
  <c r="AP57" i="1"/>
  <c r="AJ57" i="1"/>
  <c r="AL57" i="1" s="1"/>
  <c r="AF57" i="1"/>
  <c r="AH57" i="1" s="1"/>
  <c r="AD57" i="1"/>
  <c r="Z57" i="1"/>
  <c r="X57" i="1"/>
  <c r="V57" i="1"/>
  <c r="T57" i="1"/>
  <c r="R57" i="1"/>
  <c r="N57" i="1"/>
  <c r="J57" i="1"/>
  <c r="F57" i="1"/>
  <c r="AT56" i="1"/>
  <c r="AR56" i="1"/>
  <c r="AR58" i="1" s="1"/>
  <c r="AP56" i="1"/>
  <c r="AJ56" i="1"/>
  <c r="AF56" i="1"/>
  <c r="AH56" i="1" s="1"/>
  <c r="AD56" i="1"/>
  <c r="Z56" i="1"/>
  <c r="X56" i="1"/>
  <c r="V56" i="1"/>
  <c r="T56" i="1"/>
  <c r="T58" i="1" s="1"/>
  <c r="V58" i="1" s="1"/>
  <c r="R56" i="1"/>
  <c r="N56" i="1"/>
  <c r="J56" i="1"/>
  <c r="E56" i="1"/>
  <c r="AT55" i="1"/>
  <c r="AS53" i="1"/>
  <c r="AO53" i="1"/>
  <c r="AP53" i="1" s="1"/>
  <c r="AN53" i="1"/>
  <c r="AK53" i="1"/>
  <c r="AG53" i="1"/>
  <c r="AC53" i="1"/>
  <c r="AB53" i="1"/>
  <c r="AD53" i="1" s="1"/>
  <c r="Y53" i="1"/>
  <c r="U53" i="1"/>
  <c r="Q53" i="1"/>
  <c r="M53" i="1"/>
  <c r="L53" i="1"/>
  <c r="N53" i="1" s="1"/>
  <c r="I53" i="1"/>
  <c r="J53" i="1" s="1"/>
  <c r="H53" i="1"/>
  <c r="F53" i="1"/>
  <c r="E53" i="1"/>
  <c r="D53" i="1"/>
  <c r="AR52" i="1"/>
  <c r="AT52" i="1" s="1"/>
  <c r="AP52" i="1"/>
  <c r="AL52" i="1"/>
  <c r="AJ52" i="1"/>
  <c r="AH52" i="1"/>
  <c r="AF52" i="1"/>
  <c r="AD52" i="1"/>
  <c r="X52" i="1"/>
  <c r="Z52" i="1" s="1"/>
  <c r="T52" i="1"/>
  <c r="V52" i="1" s="1"/>
  <c r="R52" i="1"/>
  <c r="N52" i="1"/>
  <c r="J52" i="1"/>
  <c r="F52" i="1"/>
  <c r="AR51" i="1"/>
  <c r="AT51" i="1" s="1"/>
  <c r="AP51" i="1"/>
  <c r="AL51" i="1"/>
  <c r="AJ51" i="1"/>
  <c r="AH51" i="1"/>
  <c r="AF51" i="1"/>
  <c r="AD51" i="1"/>
  <c r="X51" i="1"/>
  <c r="Z51" i="1" s="1"/>
  <c r="T51" i="1"/>
  <c r="V51" i="1" s="1"/>
  <c r="R51" i="1"/>
  <c r="N51" i="1"/>
  <c r="J51" i="1"/>
  <c r="F51" i="1"/>
  <c r="AR50" i="1"/>
  <c r="AT50" i="1" s="1"/>
  <c r="AP50" i="1"/>
  <c r="AL50" i="1"/>
  <c r="AJ50" i="1"/>
  <c r="AH50" i="1"/>
  <c r="AF50" i="1"/>
  <c r="AD50" i="1"/>
  <c r="X50" i="1"/>
  <c r="Z50" i="1" s="1"/>
  <c r="T50" i="1"/>
  <c r="V50" i="1" s="1"/>
  <c r="R50" i="1"/>
  <c r="N50" i="1"/>
  <c r="J50" i="1"/>
  <c r="F50" i="1"/>
  <c r="AR49" i="1"/>
  <c r="AT49" i="1" s="1"/>
  <c r="AP49" i="1"/>
  <c r="AL49" i="1"/>
  <c r="AJ49" i="1"/>
  <c r="AH49" i="1"/>
  <c r="AF49" i="1"/>
  <c r="AD49" i="1"/>
  <c r="X49" i="1"/>
  <c r="Z49" i="1" s="1"/>
  <c r="T49" i="1"/>
  <c r="V49" i="1" s="1"/>
  <c r="R49" i="1"/>
  <c r="N49" i="1"/>
  <c r="J49" i="1"/>
  <c r="F49" i="1"/>
  <c r="AR48" i="1"/>
  <c r="AT48" i="1" s="1"/>
  <c r="AP48" i="1"/>
  <c r="AL48" i="1"/>
  <c r="AJ48" i="1"/>
  <c r="AH48" i="1"/>
  <c r="AF48" i="1"/>
  <c r="AD48" i="1"/>
  <c r="X48" i="1"/>
  <c r="Z48" i="1" s="1"/>
  <c r="T48" i="1"/>
  <c r="V48" i="1" s="1"/>
  <c r="R48" i="1"/>
  <c r="N48" i="1"/>
  <c r="J48" i="1"/>
  <c r="F48" i="1"/>
  <c r="AR47" i="1"/>
  <c r="AT47" i="1" s="1"/>
  <c r="AP47" i="1"/>
  <c r="AL47" i="1"/>
  <c r="AJ47" i="1"/>
  <c r="AH47" i="1"/>
  <c r="AF47" i="1"/>
  <c r="AD47" i="1"/>
  <c r="X47" i="1"/>
  <c r="Z47" i="1" s="1"/>
  <c r="T47" i="1"/>
  <c r="V47" i="1" s="1"/>
  <c r="R47" i="1"/>
  <c r="N47" i="1"/>
  <c r="J47" i="1"/>
  <c r="F47" i="1"/>
  <c r="AR46" i="1"/>
  <c r="AT46" i="1" s="1"/>
  <c r="AP46" i="1"/>
  <c r="AL46" i="1"/>
  <c r="AJ46" i="1"/>
  <c r="AH46" i="1"/>
  <c r="AF46" i="1"/>
  <c r="AD46" i="1"/>
  <c r="X46" i="1"/>
  <c r="Z46" i="1" s="1"/>
  <c r="T46" i="1"/>
  <c r="V46" i="1" s="1"/>
  <c r="R46" i="1"/>
  <c r="N46" i="1"/>
  <c r="J46" i="1"/>
  <c r="F46" i="1"/>
  <c r="AR45" i="1"/>
  <c r="AT45" i="1" s="1"/>
  <c r="AP45" i="1"/>
  <c r="AL45" i="1"/>
  <c r="AJ45" i="1"/>
  <c r="AJ53" i="1" s="1"/>
  <c r="AL53" i="1" s="1"/>
  <c r="AH45" i="1"/>
  <c r="AF45" i="1"/>
  <c r="AF53" i="1" s="1"/>
  <c r="AD45" i="1"/>
  <c r="X45" i="1"/>
  <c r="P45" i="1"/>
  <c r="N45" i="1"/>
  <c r="J45" i="1"/>
  <c r="F45" i="1"/>
  <c r="AS43" i="1"/>
  <c r="AO43" i="1"/>
  <c r="AN43" i="1"/>
  <c r="AP43" i="1" s="1"/>
  <c r="AK43" i="1"/>
  <c r="AG43" i="1"/>
  <c r="AD43" i="1"/>
  <c r="AC43" i="1"/>
  <c r="AB43" i="1"/>
  <c r="Y43" i="1"/>
  <c r="U43" i="1"/>
  <c r="Q43" i="1"/>
  <c r="N43" i="1"/>
  <c r="M43" i="1"/>
  <c r="L43" i="1"/>
  <c r="I43" i="1"/>
  <c r="H43" i="1"/>
  <c r="J43" i="1" s="1"/>
  <c r="E43" i="1"/>
  <c r="D43" i="1"/>
  <c r="F43" i="1" s="1"/>
  <c r="AT42" i="1"/>
  <c r="AP42" i="1"/>
  <c r="AL42" i="1"/>
  <c r="AH42" i="1"/>
  <c r="AD42" i="1"/>
  <c r="Z42" i="1"/>
  <c r="V42" i="1"/>
  <c r="R42" i="1"/>
  <c r="N42" i="1"/>
  <c r="J42" i="1"/>
  <c r="F42" i="1"/>
  <c r="AT41" i="1"/>
  <c r="AR41" i="1"/>
  <c r="AP41" i="1"/>
  <c r="AJ41" i="1"/>
  <c r="AL41" i="1" s="1"/>
  <c r="AF41" i="1"/>
  <c r="AH41" i="1" s="1"/>
  <c r="AD41" i="1"/>
  <c r="Z41" i="1"/>
  <c r="X41" i="1"/>
  <c r="V41" i="1"/>
  <c r="T41" i="1"/>
  <c r="R41" i="1"/>
  <c r="N41" i="1"/>
  <c r="J41" i="1"/>
  <c r="F41" i="1"/>
  <c r="AT40" i="1"/>
  <c r="AR40" i="1"/>
  <c r="AP40" i="1"/>
  <c r="AJ40" i="1"/>
  <c r="AL40" i="1" s="1"/>
  <c r="AF40" i="1"/>
  <c r="AH40" i="1" s="1"/>
  <c r="AD40" i="1"/>
  <c r="Z40" i="1"/>
  <c r="X40" i="1"/>
  <c r="V40" i="1"/>
  <c r="T40" i="1"/>
  <c r="R40" i="1"/>
  <c r="N40" i="1"/>
  <c r="J40" i="1"/>
  <c r="F40" i="1"/>
  <c r="AT39" i="1"/>
  <c r="AR39" i="1"/>
  <c r="AP39" i="1"/>
  <c r="AJ39" i="1"/>
  <c r="AL39" i="1" s="1"/>
  <c r="AF39" i="1"/>
  <c r="AH39" i="1" s="1"/>
  <c r="AD39" i="1"/>
  <c r="Z39" i="1"/>
  <c r="X39" i="1"/>
  <c r="V39" i="1"/>
  <c r="T39" i="1"/>
  <c r="R39" i="1"/>
  <c r="N39" i="1"/>
  <c r="J39" i="1"/>
  <c r="F39" i="1"/>
  <c r="AT38" i="1"/>
  <c r="AR38" i="1"/>
  <c r="AP38" i="1"/>
  <c r="AJ38" i="1"/>
  <c r="AL38" i="1" s="1"/>
  <c r="AF38" i="1"/>
  <c r="AH38" i="1" s="1"/>
  <c r="AD38" i="1"/>
  <c r="R38" i="1"/>
  <c r="P38" i="1"/>
  <c r="T38" i="1" s="1"/>
  <c r="V38" i="1" s="1"/>
  <c r="N38" i="1"/>
  <c r="J38" i="1"/>
  <c r="F38" i="1"/>
  <c r="AR37" i="1"/>
  <c r="AT37" i="1" s="1"/>
  <c r="AP37" i="1"/>
  <c r="AL37" i="1"/>
  <c r="AJ37" i="1"/>
  <c r="AH37" i="1"/>
  <c r="AF37" i="1"/>
  <c r="AD37" i="1"/>
  <c r="T37" i="1"/>
  <c r="V37" i="1" s="1"/>
  <c r="P37" i="1"/>
  <c r="R37" i="1" s="1"/>
  <c r="N37" i="1"/>
  <c r="J37" i="1"/>
  <c r="F37" i="1"/>
  <c r="AT36" i="1"/>
  <c r="AR36" i="1"/>
  <c r="AP36" i="1"/>
  <c r="AJ36" i="1"/>
  <c r="AL36" i="1" s="1"/>
  <c r="AF36" i="1"/>
  <c r="AH36" i="1" s="1"/>
  <c r="AD36" i="1"/>
  <c r="Z36" i="1"/>
  <c r="X36" i="1"/>
  <c r="V36" i="1"/>
  <c r="T36" i="1"/>
  <c r="R36" i="1"/>
  <c r="N36" i="1"/>
  <c r="J36" i="1"/>
  <c r="F36" i="1"/>
  <c r="AT35" i="1"/>
  <c r="AR35" i="1"/>
  <c r="AP35" i="1"/>
  <c r="AJ35" i="1"/>
  <c r="AL35" i="1" s="1"/>
  <c r="AF35" i="1"/>
  <c r="AH35" i="1" s="1"/>
  <c r="AD35" i="1"/>
  <c r="Z35" i="1"/>
  <c r="X35" i="1"/>
  <c r="V35" i="1"/>
  <c r="T35" i="1"/>
  <c r="R35" i="1"/>
  <c r="N35" i="1"/>
  <c r="J35" i="1"/>
  <c r="F35" i="1"/>
  <c r="AT34" i="1"/>
  <c r="AR34" i="1"/>
  <c r="AP34" i="1"/>
  <c r="AJ34" i="1"/>
  <c r="AL34" i="1" s="1"/>
  <c r="AF34" i="1"/>
  <c r="AH34" i="1" s="1"/>
  <c r="AD34" i="1"/>
  <c r="Z34" i="1"/>
  <c r="X34" i="1"/>
  <c r="V34" i="1"/>
  <c r="T34" i="1"/>
  <c r="R34" i="1"/>
  <c r="N34" i="1"/>
  <c r="J34" i="1"/>
  <c r="F34" i="1"/>
  <c r="AT33" i="1"/>
  <c r="AR33" i="1"/>
  <c r="AP33" i="1"/>
  <c r="AJ33" i="1"/>
  <c r="AL33" i="1" s="1"/>
  <c r="AF33" i="1"/>
  <c r="AH33" i="1" s="1"/>
  <c r="AD33" i="1"/>
  <c r="V33" i="1"/>
  <c r="T33" i="1"/>
  <c r="R33" i="1"/>
  <c r="P33" i="1"/>
  <c r="X33" i="1" s="1"/>
  <c r="Z33" i="1" s="1"/>
  <c r="N33" i="1"/>
  <c r="J33" i="1"/>
  <c r="F33" i="1"/>
  <c r="AR32" i="1"/>
  <c r="AT32" i="1" s="1"/>
  <c r="AP32" i="1"/>
  <c r="AL32" i="1"/>
  <c r="AJ32" i="1"/>
  <c r="AH32" i="1"/>
  <c r="AF32" i="1"/>
  <c r="AD32" i="1"/>
  <c r="P32" i="1"/>
  <c r="N32" i="1"/>
  <c r="J32" i="1"/>
  <c r="F32" i="1"/>
  <c r="AT31" i="1"/>
  <c r="AR31" i="1"/>
  <c r="AR43" i="1" s="1"/>
  <c r="AT43" i="1" s="1"/>
  <c r="AP31" i="1"/>
  <c r="AJ31" i="1"/>
  <c r="AL31" i="1" s="1"/>
  <c r="AF31" i="1"/>
  <c r="AD31" i="1"/>
  <c r="R31" i="1"/>
  <c r="P31" i="1"/>
  <c r="P43" i="1" s="1"/>
  <c r="R43" i="1" s="1"/>
  <c r="N31" i="1"/>
  <c r="J31" i="1"/>
  <c r="F31" i="1"/>
  <c r="AK29" i="1"/>
  <c r="AK65" i="1" s="1"/>
  <c r="AS28" i="1"/>
  <c r="AR28" i="1"/>
  <c r="AT28" i="1" s="1"/>
  <c r="AO28" i="1"/>
  <c r="AN28" i="1"/>
  <c r="AP28" i="1" s="1"/>
  <c r="AK28" i="1"/>
  <c r="AG28" i="1"/>
  <c r="AC28" i="1"/>
  <c r="AB28" i="1"/>
  <c r="AD28" i="1" s="1"/>
  <c r="Y28" i="1"/>
  <c r="U28" i="1"/>
  <c r="Q28" i="1"/>
  <c r="M28" i="1"/>
  <c r="L28" i="1"/>
  <c r="N28" i="1" s="1"/>
  <c r="I28" i="1"/>
  <c r="H28" i="1"/>
  <c r="J28" i="1" s="1"/>
  <c r="F28" i="1"/>
  <c r="E28" i="1"/>
  <c r="D28" i="1"/>
  <c r="AR26" i="1"/>
  <c r="AT26" i="1" s="1"/>
  <c r="AP26" i="1"/>
  <c r="AL26" i="1"/>
  <c r="AJ26" i="1"/>
  <c r="AH26" i="1"/>
  <c r="AF26" i="1"/>
  <c r="AD26" i="1"/>
  <c r="P26" i="1"/>
  <c r="R26" i="1" s="1"/>
  <c r="N26" i="1"/>
  <c r="J26" i="1"/>
  <c r="F26" i="1"/>
  <c r="AT25" i="1"/>
  <c r="AR25" i="1"/>
  <c r="AP25" i="1"/>
  <c r="AJ25" i="1"/>
  <c r="AF25" i="1"/>
  <c r="AF28" i="1" s="1"/>
  <c r="AH28" i="1" s="1"/>
  <c r="AD25" i="1"/>
  <c r="P25" i="1"/>
  <c r="P28" i="1" s="1"/>
  <c r="R28" i="1" s="1"/>
  <c r="N25" i="1"/>
  <c r="J25" i="1"/>
  <c r="F25" i="1"/>
  <c r="AS23" i="1"/>
  <c r="AS29" i="1" s="1"/>
  <c r="AS65" i="1" s="1"/>
  <c r="AN23" i="1"/>
  <c r="AN29" i="1" s="1"/>
  <c r="AN65" i="1" s="1"/>
  <c r="AK23" i="1"/>
  <c r="AC23" i="1"/>
  <c r="AC29" i="1" s="1"/>
  <c r="AC65" i="1" s="1"/>
  <c r="Y23" i="1"/>
  <c r="Y29" i="1" s="1"/>
  <c r="Y65" i="1" s="1"/>
  <c r="U23" i="1"/>
  <c r="U29" i="1" s="1"/>
  <c r="U65" i="1" s="1"/>
  <c r="Q23" i="1"/>
  <c r="L23" i="1"/>
  <c r="H23" i="1"/>
  <c r="H29" i="1" s="1"/>
  <c r="H65" i="1" s="1"/>
  <c r="E23" i="1"/>
  <c r="E29" i="1" s="1"/>
  <c r="D23" i="1"/>
  <c r="D29" i="1" s="1"/>
  <c r="AO22" i="1"/>
  <c r="AO23" i="1" s="1"/>
  <c r="AO29" i="1" s="1"/>
  <c r="AO65" i="1" s="1"/>
  <c r="AG22" i="1"/>
  <c r="AG23" i="1" s="1"/>
  <c r="AG29" i="1" s="1"/>
  <c r="AG65" i="1" s="1"/>
  <c r="M22" i="1"/>
  <c r="M23" i="1" s="1"/>
  <c r="I22" i="1"/>
  <c r="I23" i="1" s="1"/>
  <c r="I29" i="1" s="1"/>
  <c r="I65" i="1" s="1"/>
  <c r="AR21" i="1"/>
  <c r="AT21" i="1" s="1"/>
  <c r="AP21" i="1"/>
  <c r="AJ21" i="1"/>
  <c r="AL21" i="1" s="1"/>
  <c r="AH21" i="1"/>
  <c r="AF21" i="1"/>
  <c r="AD21" i="1"/>
  <c r="P21" i="1"/>
  <c r="T21" i="1" s="1"/>
  <c r="V21" i="1" s="1"/>
  <c r="N21" i="1"/>
  <c r="J21" i="1"/>
  <c r="F21" i="1"/>
  <c r="AT20" i="1"/>
  <c r="AR20" i="1"/>
  <c r="AP20" i="1"/>
  <c r="AJ20" i="1"/>
  <c r="AL20" i="1" s="1"/>
  <c r="AH20" i="1"/>
  <c r="AF20" i="1"/>
  <c r="AD20" i="1"/>
  <c r="R20" i="1"/>
  <c r="P20" i="1"/>
  <c r="X20" i="1" s="1"/>
  <c r="Z20" i="1" s="1"/>
  <c r="N20" i="1"/>
  <c r="J20" i="1"/>
  <c r="F20" i="1"/>
  <c r="AT19" i="1"/>
  <c r="AR19" i="1"/>
  <c r="AP19" i="1"/>
  <c r="AD19" i="1"/>
  <c r="AB19" i="1"/>
  <c r="AJ19" i="1" s="1"/>
  <c r="AL19" i="1" s="1"/>
  <c r="V19" i="1"/>
  <c r="T19" i="1"/>
  <c r="P19" i="1"/>
  <c r="R19" i="1" s="1"/>
  <c r="N19" i="1"/>
  <c r="J19" i="1"/>
  <c r="F19" i="1"/>
  <c r="AR18" i="1"/>
  <c r="AR23" i="1" s="1"/>
  <c r="AP18" i="1"/>
  <c r="AH18" i="1"/>
  <c r="AF18" i="1"/>
  <c r="AB18" i="1"/>
  <c r="AB23" i="1" s="1"/>
  <c r="R18" i="1"/>
  <c r="P18" i="1"/>
  <c r="P23" i="1" s="1"/>
  <c r="N18" i="1"/>
  <c r="J18" i="1"/>
  <c r="F18" i="1"/>
  <c r="AT13" i="1"/>
  <c r="AS13" i="1"/>
  <c r="AR13" i="1"/>
  <c r="AP13" i="1"/>
  <c r="AO13" i="1"/>
  <c r="AN13" i="1"/>
  <c r="AK13" i="1"/>
  <c r="AK66" i="1" s="1"/>
  <c r="AL67" i="1" s="1"/>
  <c r="AJ13" i="1"/>
  <c r="AG13" i="1"/>
  <c r="AF13" i="1"/>
  <c r="AD13" i="1"/>
  <c r="AC13" i="1"/>
  <c r="AB13" i="1"/>
  <c r="Z13" i="1"/>
  <c r="Y13" i="1"/>
  <c r="Y66" i="1" s="1"/>
  <c r="Z67" i="1" s="1"/>
  <c r="X13" i="1"/>
  <c r="U13" i="1"/>
  <c r="T13" i="1"/>
  <c r="Q13" i="1"/>
  <c r="P13" i="1"/>
  <c r="N13" i="1"/>
  <c r="M13" i="1"/>
  <c r="L13" i="1"/>
  <c r="J13" i="1"/>
  <c r="I13" i="1"/>
  <c r="H13" i="1"/>
  <c r="E13" i="1"/>
  <c r="D13" i="1"/>
  <c r="J12" i="1"/>
  <c r="F12" i="1"/>
  <c r="AT11" i="1"/>
  <c r="AP11" i="1"/>
  <c r="AL11" i="1"/>
  <c r="AH11" i="1"/>
  <c r="AD11" i="1"/>
  <c r="Z11" i="1"/>
  <c r="V11" i="1"/>
  <c r="R11" i="1"/>
  <c r="N11" i="1"/>
  <c r="J11" i="1"/>
  <c r="F11" i="1"/>
  <c r="P29" i="1" l="1"/>
  <c r="R23" i="1"/>
  <c r="AB29" i="1"/>
  <c r="AD23" i="1"/>
  <c r="AR29" i="1"/>
  <c r="AT23" i="1"/>
  <c r="M29" i="1"/>
  <c r="M65" i="1" s="1"/>
  <c r="M66" i="1" s="1"/>
  <c r="N67" i="1" s="1"/>
  <c r="N23" i="1"/>
  <c r="U66" i="1"/>
  <c r="V67" i="1" s="1"/>
  <c r="X21" i="1"/>
  <c r="Z21" i="1" s="1"/>
  <c r="F13" i="1"/>
  <c r="Q66" i="1"/>
  <c r="R67" i="1" s="1"/>
  <c r="V13" i="1"/>
  <c r="AG66" i="1"/>
  <c r="AH67" i="1" s="1"/>
  <c r="AL13" i="1"/>
  <c r="T18" i="1"/>
  <c r="AJ18" i="1"/>
  <c r="AT18" i="1"/>
  <c r="X19" i="1"/>
  <c r="Z19" i="1" s="1"/>
  <c r="AF19" i="1"/>
  <c r="AH19" i="1" s="1"/>
  <c r="T20" i="1"/>
  <c r="V20" i="1" s="1"/>
  <c r="R21" i="1"/>
  <c r="J65" i="1"/>
  <c r="AP65" i="1"/>
  <c r="J29" i="1"/>
  <c r="X53" i="1"/>
  <c r="Z53" i="1" s="1"/>
  <c r="Z45" i="1"/>
  <c r="R13" i="1"/>
  <c r="AC66" i="1"/>
  <c r="AD67" i="1" s="1"/>
  <c r="AH13" i="1"/>
  <c r="AS66" i="1"/>
  <c r="AT67" i="1" s="1"/>
  <c r="AD18" i="1"/>
  <c r="F29" i="1"/>
  <c r="D65" i="1"/>
  <c r="X25" i="1"/>
  <c r="AH25" i="1"/>
  <c r="AR53" i="1"/>
  <c r="AT53" i="1" s="1"/>
  <c r="I66" i="1"/>
  <c r="J67" i="1" s="1"/>
  <c r="AO66" i="1"/>
  <c r="AP67" i="1" s="1"/>
  <c r="X18" i="1"/>
  <c r="J23" i="1"/>
  <c r="AP23" i="1"/>
  <c r="R25" i="1"/>
  <c r="AL25" i="1"/>
  <c r="AJ28" i="1"/>
  <c r="AL28" i="1" s="1"/>
  <c r="T26" i="1"/>
  <c r="V26" i="1" s="1"/>
  <c r="AP29" i="1"/>
  <c r="AF43" i="1"/>
  <c r="AH43" i="1" s="1"/>
  <c r="R32" i="1"/>
  <c r="T32" i="1"/>
  <c r="V32" i="1" s="1"/>
  <c r="AJ43" i="1"/>
  <c r="AL43" i="1" s="1"/>
  <c r="AH53" i="1"/>
  <c r="AJ58" i="1"/>
  <c r="AL58" i="1" s="1"/>
  <c r="AL56" i="1"/>
  <c r="F23" i="1"/>
  <c r="L29" i="1"/>
  <c r="Q29" i="1"/>
  <c r="Q65" i="1" s="1"/>
  <c r="T25" i="1"/>
  <c r="X26" i="1"/>
  <c r="Z26" i="1" s="1"/>
  <c r="X32" i="1"/>
  <c r="Z32" i="1" s="1"/>
  <c r="R45" i="1"/>
  <c r="P53" i="1"/>
  <c r="R53" i="1" s="1"/>
  <c r="T45" i="1"/>
  <c r="N58" i="1"/>
  <c r="AD58" i="1"/>
  <c r="AT60" i="1"/>
  <c r="AR62" i="1"/>
  <c r="AT62" i="1" s="1"/>
  <c r="F56" i="1"/>
  <c r="E58" i="1"/>
  <c r="F58" i="1" s="1"/>
  <c r="AT58" i="1"/>
  <c r="X62" i="1"/>
  <c r="Z62" i="1" s="1"/>
  <c r="Z60" i="1"/>
  <c r="R62" i="1"/>
  <c r="X37" i="1"/>
  <c r="Z37" i="1" s="1"/>
  <c r="AF58" i="1"/>
  <c r="AH58" i="1" s="1"/>
  <c r="T62" i="1"/>
  <c r="V62" i="1" s="1"/>
  <c r="X31" i="1"/>
  <c r="AH31" i="1"/>
  <c r="X38" i="1"/>
  <c r="Z38" i="1" s="1"/>
  <c r="T31" i="1"/>
  <c r="V31" i="1" l="1"/>
  <c r="T43" i="1"/>
  <c r="V43" i="1" s="1"/>
  <c r="X23" i="1"/>
  <c r="Z18" i="1"/>
  <c r="AJ23" i="1"/>
  <c r="AL18" i="1"/>
  <c r="AB65" i="1"/>
  <c r="AD65" i="1" s="1"/>
  <c r="AD29" i="1"/>
  <c r="X28" i="1"/>
  <c r="Z28" i="1" s="1"/>
  <c r="Z25" i="1"/>
  <c r="T23" i="1"/>
  <c r="V18" i="1"/>
  <c r="T28" i="1"/>
  <c r="V28" i="1" s="1"/>
  <c r="V25" i="1"/>
  <c r="E65" i="1"/>
  <c r="E66" i="1" s="1"/>
  <c r="F67" i="1" s="1"/>
  <c r="AR65" i="1"/>
  <c r="AT65" i="1" s="1"/>
  <c r="AT29" i="1"/>
  <c r="P65" i="1"/>
  <c r="R65" i="1" s="1"/>
  <c r="R29" i="1"/>
  <c r="L65" i="1"/>
  <c r="N65" i="1" s="1"/>
  <c r="N29" i="1"/>
  <c r="V45" i="1"/>
  <c r="T53" i="1"/>
  <c r="V53" i="1" s="1"/>
  <c r="X43" i="1"/>
  <c r="Z43" i="1" s="1"/>
  <c r="Z31" i="1"/>
  <c r="AF23" i="1"/>
  <c r="X29" i="1" l="1"/>
  <c r="Z23" i="1"/>
  <c r="AF29" i="1"/>
  <c r="AH23" i="1"/>
  <c r="F65" i="1"/>
  <c r="T29" i="1"/>
  <c r="V23" i="1"/>
  <c r="AJ29" i="1"/>
  <c r="AL23" i="1"/>
  <c r="AL29" i="1" l="1"/>
  <c r="AJ65" i="1"/>
  <c r="AL65" i="1" s="1"/>
  <c r="AF65" i="1"/>
  <c r="AH65" i="1" s="1"/>
  <c r="AH29" i="1"/>
  <c r="V29" i="1"/>
  <c r="T65" i="1"/>
  <c r="V65" i="1" s="1"/>
  <c r="X65" i="1"/>
  <c r="Z65" i="1" s="1"/>
  <c r="Z29" i="1"/>
</calcChain>
</file>

<file path=xl/sharedStrings.xml><?xml version="1.0" encoding="utf-8"?>
<sst xmlns="http://schemas.openxmlformats.org/spreadsheetml/2006/main" count="282" uniqueCount="75">
  <si>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</si>
  <si>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</si>
  <si>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</si>
  <si>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</si>
  <si>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</si>
  <si>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</si>
  <si>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</si>
  <si>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</si>
  <si>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</si>
  <si>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</si>
  <si>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</si>
  <si>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DEMONSTRATIVO DE RECEITAS</t>
  </si>
  <si>
    <t>ORÇADO</t>
  </si>
  <si>
    <t>REALIZADA</t>
  </si>
  <si>
    <t xml:space="preserve">VARIAÇÃO </t>
  </si>
  <si>
    <t>Receitas Ordinárias</t>
  </si>
  <si>
    <t>Mensalidades do mês recebidas</t>
  </si>
  <si>
    <t>Receitas Extraordinnárias</t>
  </si>
  <si>
    <t>Total</t>
  </si>
  <si>
    <t>DEMONSTRATIVO DE DESPESAS</t>
  </si>
  <si>
    <t>DESPESAS COM PESSOAL E ENCARGOS</t>
  </si>
  <si>
    <t>Folha de Pagamento  (Segurança, num total de 15 mensalistas)</t>
  </si>
  <si>
    <t xml:space="preserve">Vales </t>
  </si>
  <si>
    <t>Cesta Básica</t>
  </si>
  <si>
    <t xml:space="preserve">Férias </t>
  </si>
  <si>
    <t>Custo demissão de funcionário</t>
  </si>
  <si>
    <t>SUB TOTAL</t>
  </si>
  <si>
    <t>Acerto Passivo Trabalhista</t>
  </si>
  <si>
    <t xml:space="preserve">Encargos Sociais (FGTS, PIS e DARFs) </t>
  </si>
  <si>
    <t>Pagamento INSS e dívida parcelada junto ao INSS</t>
  </si>
  <si>
    <t>TOTAL GERAL COM PESSOAL</t>
  </si>
  <si>
    <t>DESPESAS ADMINISTRATIVAS</t>
  </si>
  <si>
    <t>Telefonia (Vivo e Oi) - inclui a locação de 1 micro</t>
  </si>
  <si>
    <t>Energia Elétrica</t>
  </si>
  <si>
    <t>Contador</t>
  </si>
  <si>
    <t>Gasolina para motos e viagens</t>
  </si>
  <si>
    <t>Diesel para Patrol</t>
  </si>
  <si>
    <t>Mat. Escritório, Xerox, Cartório, Registro Cart.</t>
  </si>
  <si>
    <t>Despesas com coleta de lixo (inclui serviço terceirizado)</t>
  </si>
  <si>
    <t>Sacos de Lixo para a coleta do lixo</t>
  </si>
  <si>
    <t>Custo Bancário (taxas de cobrança, custo de boletos, taxas adminstrativas)</t>
  </si>
  <si>
    <t>Despesas de Regularização - REURB-E</t>
  </si>
  <si>
    <t>Placas de Sinalizações</t>
  </si>
  <si>
    <t>SUBTOTAL</t>
  </si>
  <si>
    <t>DESPESAS DE MANUTENÇÃO</t>
  </si>
  <si>
    <t xml:space="preserve">VAIRAÇÃO </t>
  </si>
  <si>
    <t>Manutenção Motos (total de 4 motos)</t>
  </si>
  <si>
    <t>Manutenção Patrol</t>
  </si>
  <si>
    <t>Manutenção Guarita Passarela</t>
  </si>
  <si>
    <t>Manutenção Ponte Amarela</t>
  </si>
  <si>
    <t>Manutenção Passarela Bittencourt</t>
  </si>
  <si>
    <t>Manuteção da Portaria (Mat Limpeza, Gás, Cancelas e Instalações, lâmpadas,etc)</t>
  </si>
  <si>
    <t>Manutenção da rede de água</t>
  </si>
  <si>
    <t>Material de Limpeza em geral</t>
  </si>
  <si>
    <t>DESPESAS COM SEGURANÇA PATRIMONIAL</t>
  </si>
  <si>
    <t>REALIAZADA</t>
  </si>
  <si>
    <t>Compra de Moto para Segurança - Moto Usada</t>
  </si>
  <si>
    <t>Uniformes</t>
  </si>
  <si>
    <t>Manutenção Sistema de Comunicação</t>
  </si>
  <si>
    <t>DESPESAS COM MANUTENÇÃO E MELHORIA ESTRADAS</t>
  </si>
  <si>
    <t>VARIAÇÃO</t>
  </si>
  <si>
    <t>Manutenção Estradas (Leito Carroçável)</t>
  </si>
  <si>
    <t>Manutenção Estradas Limpeza das Margens</t>
  </si>
  <si>
    <t>TOTAL GERAL DO MÊS</t>
  </si>
  <si>
    <t>RESULTADO BALANÇO (RECEITA - DESPESA)</t>
  </si>
  <si>
    <t>RESULTADO  ACUMULADO NO BALANCETE*</t>
  </si>
  <si>
    <t>SALDO DE CAIXA**</t>
  </si>
  <si>
    <t xml:space="preserve"> SALDO DE CAIXA É A MOVIMENTAÇÃO FINANCEIRA REALIZADA EM CADA MÊS. </t>
  </si>
  <si>
    <t>AS RECEITAS DE OUTUBRO E NOVEMBRO INCLUEM AS PARCELAS EXTRAS PARA O 13º</t>
  </si>
  <si>
    <t>AS DESPESAS EXTRAS DO 13º SÓ OCORREM EM DEZEMBRO</t>
  </si>
  <si>
    <t>SENHA = JLN1951</t>
  </si>
  <si>
    <t>OBS:</t>
  </si>
  <si>
    <t xml:space="preserve">1 - A receita realizada é o total dos boletos recebidos no mês. </t>
  </si>
  <si>
    <t xml:space="preserve">2 - O boletos emitidos no mês é um valor JUNor que o realizado. </t>
  </si>
  <si>
    <t xml:space="preserve">3 - A diferença que existe entre Boletos Emitidos e Recebidos significa pessoas que não pagaram. Portanto, estariam inadimplentes.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</si>
</sst>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(* #,##0.00_);_(* \(#,##0.00\);_(* &quot;-&quot;??_);_(@_)"/>
  </numFmts>
  <fonts count="14" x14ac:knownFonts="1">
    <font>
      <sz val="10"/>
      <color rgb="FF000000"/>
      <name val="Calibri"/>
      <scheme val="minor"/>
    </font>
    <font>
      <sz val="8"/>
      <name val="Arial"/>
    </font>
    <font>
      <b/>
      <sz val="8"/>
      <name val="Arial"/>
    </font>
    <font>
      <b/>
      <sz val="10"/>
      <name val="Arial"/>
    </font>
    <font>
      <sz val="10"/>
      <name val="Arial"/>
    </font>
    <font>
      <b/>
      <sz val="8"/>
      <color rgb="FFFF0000"/>
      <name val="Arial"/>
    </font>
    <font>
      <b/>
      <sz val="8"/>
      <color rgb="FF2E75B5"/>
      <name val="Arial"/>
    </font>
    <font>
      <b/>
      <sz val="8"/>
      <color rgb="FF00B050"/>
      <name val="Arial"/>
    </font>
    <font>
      <sz val="8"/>
      <name val="Arial"/>
    </font>
    <font>
      <b/>
      <sz val="8"/>
      <name val="Arial"/>
    </font>
    <font>
      <sz val="8"/>
      <color rgb="FF00B050"/>
      <name val="Arial"/>
    </font>
    <font>
      <b/>
      <sz val="7"/>
      <name val="Arial"/>
    </font>
    <font>
      <sz val="8"/>
      <color rgb="FFFF0000"/>
      <name val="Arial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17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/>
    <xf numFmtId="0" fontId="4" fillId="0" borderId="1" xfId="0" applyFont="1" applyBorder="1"/>
    <xf numFmtId="0" fontId="4" fillId="0" borderId="5" xfId="0" applyFont="1" applyBorder="1"/>
    <xf numFmtId="0" fontId="4" fillId="2" borderId="1" xfId="0" applyFont="1" applyFill="1" applyBorder="1"/>
    <xf numFmtId="0" fontId="1" fillId="2" borderId="1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/>
    <xf numFmtId="0" fontId="1" fillId="0" borderId="5" xfId="0" applyFont="1" applyBorder="1"/>
    <xf numFmtId="165" fontId="1" fillId="0" borderId="7" xfId="0" applyNumberFormat="1" applyFont="1" applyBorder="1"/>
    <xf numFmtId="0" fontId="2" fillId="3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165" fontId="1" fillId="3" borderId="5" xfId="0" applyNumberFormat="1" applyFont="1" applyFill="1" applyBorder="1"/>
    <xf numFmtId="165" fontId="1" fillId="3" borderId="8" xfId="0" applyNumberFormat="1" applyFont="1" applyFill="1" applyBorder="1"/>
    <xf numFmtId="165" fontId="1" fillId="0" borderId="8" xfId="0" applyNumberFormat="1" applyFont="1" applyBorder="1"/>
    <xf numFmtId="165" fontId="1" fillId="3" borderId="9" xfId="0" applyNumberFormat="1" applyFont="1" applyFill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5" fillId="0" borderId="10" xfId="0" applyNumberFormat="1" applyFont="1" applyBorder="1"/>
    <xf numFmtId="165" fontId="5" fillId="0" borderId="9" xfId="0" applyNumberFormat="1" applyFont="1" applyBorder="1"/>
    <xf numFmtId="165" fontId="5" fillId="0" borderId="11" xfId="0" applyNumberFormat="1" applyFont="1" applyBorder="1"/>
    <xf numFmtId="165" fontId="6" fillId="0" borderId="9" xfId="0" applyNumberFormat="1" applyFont="1" applyBorder="1"/>
    <xf numFmtId="165" fontId="7" fillId="0" borderId="11" xfId="0" applyNumberFormat="1" applyFont="1" applyBorder="1"/>
    <xf numFmtId="0" fontId="2" fillId="4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4" borderId="5" xfId="0" applyNumberFormat="1" applyFont="1" applyFill="1" applyBorder="1"/>
    <xf numFmtId="165" fontId="5" fillId="3" borderId="8" xfId="0" applyNumberFormat="1" applyFont="1" applyFill="1" applyBorder="1"/>
    <xf numFmtId="165" fontId="5" fillId="0" borderId="8" xfId="0" applyNumberFormat="1" applyFont="1" applyBorder="1"/>
    <xf numFmtId="165" fontId="5" fillId="4" borderId="9" xfId="0" applyNumberFormat="1" applyFont="1" applyFill="1" applyBorder="1"/>
    <xf numFmtId="0" fontId="1" fillId="0" borderId="10" xfId="0" applyFont="1" applyBorder="1"/>
    <xf numFmtId="0" fontId="1" fillId="0" borderId="8" xfId="0" applyFont="1" applyBorder="1"/>
    <xf numFmtId="165" fontId="1" fillId="0" borderId="10" xfId="0" applyNumberFormat="1" applyFont="1" applyBorder="1"/>
    <xf numFmtId="165" fontId="2" fillId="0" borderId="10" xfId="0" applyNumberFormat="1" applyFont="1" applyBorder="1"/>
    <xf numFmtId="165" fontId="2" fillId="0" borderId="8" xfId="0" applyNumberFormat="1" applyFont="1" applyBorder="1"/>
    <xf numFmtId="165" fontId="2" fillId="0" borderId="11" xfId="0" applyNumberFormat="1" applyFont="1" applyBorder="1"/>
    <xf numFmtId="0" fontId="2" fillId="5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5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0" fontId="2" fillId="6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5" fontId="2" fillId="6" borderId="8" xfId="0" applyNumberFormat="1" applyFont="1" applyFill="1" applyBorder="1" applyAlignment="1">
      <alignment horizontal="center" vertical="center" wrapText="1"/>
    </xf>
    <xf numFmtId="165" fontId="2" fillId="6" borderId="5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6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/>
    <xf numFmtId="165" fontId="5" fillId="0" borderId="7" xfId="0" applyNumberFormat="1" applyFont="1" applyBorder="1"/>
    <xf numFmtId="165" fontId="7" fillId="0" borderId="7" xfId="0" applyNumberFormat="1" applyFont="1" applyBorder="1"/>
    <xf numFmtId="0" fontId="1" fillId="0" borderId="16" xfId="0" applyFont="1" applyBorder="1" applyAlignment="1">
      <alignment horizontal="right" vertical="center" wrapText="1"/>
    </xf>
    <xf numFmtId="165" fontId="7" fillId="0" borderId="5" xfId="0" applyNumberFormat="1" applyFont="1" applyBorder="1"/>
    <xf numFmtId="165" fontId="7" fillId="0" borderId="16" xfId="0" applyNumberFormat="1" applyFont="1" applyBorder="1"/>
    <xf numFmtId="165" fontId="5" fillId="0" borderId="16" xfId="0" applyNumberFormat="1" applyFont="1" applyBorder="1"/>
    <xf numFmtId="165" fontId="6" fillId="0" borderId="16" xfId="0" applyNumberFormat="1" applyFont="1" applyBorder="1"/>
    <xf numFmtId="0" fontId="2" fillId="6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5" fontId="2" fillId="6" borderId="5" xfId="0" applyNumberFormat="1" applyFont="1" applyFill="1" applyBorder="1"/>
    <xf numFmtId="165" fontId="5" fillId="6" borderId="5" xfId="0" applyNumberFormat="1" applyFont="1" applyFill="1" applyBorder="1"/>
    <xf numFmtId="165" fontId="5" fillId="6" borderId="6" xfId="0" applyNumberFormat="1" applyFont="1" applyFill="1" applyBorder="1"/>
    <xf numFmtId="165" fontId="7" fillId="6" borderId="6" xfId="0" applyNumberFormat="1" applyFont="1" applyFill="1" applyBorder="1"/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165" fontId="6" fillId="0" borderId="14" xfId="0" applyNumberFormat="1" applyFont="1" applyBorder="1"/>
    <xf numFmtId="165" fontId="6" fillId="0" borderId="7" xfId="0" applyNumberFormat="1" applyFont="1" applyBorder="1"/>
    <xf numFmtId="165" fontId="6" fillId="6" borderId="5" xfId="0" applyNumberFormat="1" applyFont="1" applyFill="1" applyBorder="1"/>
    <xf numFmtId="0" fontId="2" fillId="6" borderId="5" xfId="0" applyFont="1" applyFill="1" applyBorder="1" applyAlignment="1">
      <alignment horizontal="right"/>
    </xf>
    <xf numFmtId="165" fontId="2" fillId="6" borderId="5" xfId="0" applyNumberFormat="1" applyFont="1" applyFill="1" applyBorder="1" applyAlignment="1">
      <alignment horizontal="right"/>
    </xf>
    <xf numFmtId="0" fontId="2" fillId="7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7" borderId="5" xfId="0" applyNumberFormat="1" applyFont="1" applyFill="1" applyBorder="1" applyAlignment="1">
      <alignment horizontal="center" vertical="center" wrapText="1"/>
    </xf>
    <xf numFmtId="165" fontId="2" fillId="7" borderId="8" xfId="0" applyNumberFormat="1" applyFont="1" applyFill="1" applyBorder="1" applyAlignment="1">
      <alignment horizontal="center" vertical="center" wrapText="1"/>
    </xf>
    <xf numFmtId="165" fontId="2" fillId="7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/>
    <xf numFmtId="165" fontId="7" fillId="0" borderId="9" xfId="0" applyNumberFormat="1" applyFont="1" applyBorder="1"/>
    <xf numFmtId="165" fontId="8" fillId="0" borderId="7" xfId="0" applyNumberFormat="1" applyFont="1" applyBorder="1"/>
    <xf numFmtId="164" fontId="1" fillId="0" borderId="5" xfId="0" applyNumberFormat="1" applyFont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165" fontId="2" fillId="8" borderId="6" xfId="0" applyNumberFormat="1" applyFont="1" applyFill="1" applyBorder="1" applyAlignment="1">
      <alignment horizontal="right"/>
    </xf>
    <xf numFmtId="165" fontId="7" fillId="7" borderId="8" xfId="0" applyNumberFormat="1" applyFont="1" applyFill="1" applyBorder="1"/>
    <xf numFmtId="165" fontId="7" fillId="7" borderId="9" xfId="0" applyNumberFormat="1" applyFont="1" applyFill="1" applyBorder="1"/>
    <xf numFmtId="0" fontId="2" fillId="9" borderId="5" xfId="0" applyFont="1" applyFill="1" applyBorder="1" applyAlignment="1">
      <alignment horizontal="left" vertical="center"/>
    </xf>
    <xf numFmtId="165" fontId="9" fillId="9" borderId="6" xfId="0" applyNumberFormat="1" applyFont="1" applyFill="1" applyBorder="1" applyAlignment="1">
      <alignment horizontal="center" vertical="center"/>
    </xf>
    <xf numFmtId="165" fontId="9" fillId="9" borderId="8" xfId="0" applyNumberFormat="1" applyFont="1" applyFill="1" applyBorder="1" applyAlignment="1">
      <alignment horizontal="center" vertical="center"/>
    </xf>
    <xf numFmtId="165" fontId="9" fillId="9" borderId="9" xfId="0" applyNumberFormat="1" applyFont="1" applyFill="1" applyBorder="1" applyAlignment="1">
      <alignment horizontal="center" vertical="center"/>
    </xf>
    <xf numFmtId="165" fontId="5" fillId="9" borderId="9" xfId="0" applyNumberFormat="1" applyFont="1" applyFill="1" applyBorder="1" applyAlignment="1">
      <alignment horizontal="center" vertical="center"/>
    </xf>
    <xf numFmtId="165" fontId="7" fillId="9" borderId="9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/>
    <xf numFmtId="165" fontId="5" fillId="8" borderId="5" xfId="0" applyNumberFormat="1" applyFont="1" applyFill="1" applyBorder="1"/>
    <xf numFmtId="165" fontId="7" fillId="8" borderId="5" xfId="0" applyNumberFormat="1" applyFont="1" applyFill="1" applyBorder="1"/>
    <xf numFmtId="165" fontId="7" fillId="8" borderId="6" xfId="0" applyNumberFormat="1" applyFont="1" applyFill="1" applyBorder="1"/>
    <xf numFmtId="165" fontId="5" fillId="8" borderId="6" xfId="0" applyNumberFormat="1" applyFont="1" applyFill="1" applyBorder="1"/>
    <xf numFmtId="0" fontId="2" fillId="9" borderId="5" xfId="0" applyFont="1" applyFill="1" applyBorder="1" applyAlignment="1">
      <alignment horizontal="left" vertical="center" wrapText="1"/>
    </xf>
    <xf numFmtId="165" fontId="2" fillId="9" borderId="5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2" fillId="9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/>
    <xf numFmtId="165" fontId="2" fillId="9" borderId="5" xfId="0" applyNumberFormat="1" applyFont="1" applyFill="1" applyBorder="1"/>
    <xf numFmtId="165" fontId="5" fillId="10" borderId="5" xfId="0" applyNumberFormat="1" applyFont="1" applyFill="1" applyBorder="1"/>
    <xf numFmtId="165" fontId="2" fillId="0" borderId="5" xfId="0" applyNumberFormat="1" applyFont="1" applyBorder="1"/>
    <xf numFmtId="165" fontId="7" fillId="10" borderId="6" xfId="0" applyNumberFormat="1" applyFont="1" applyFill="1" applyBorder="1"/>
    <xf numFmtId="165" fontId="5" fillId="10" borderId="6" xfId="0" applyNumberFormat="1" applyFont="1" applyFill="1" applyBorder="1"/>
    <xf numFmtId="0" fontId="2" fillId="5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2" fillId="5" borderId="5" xfId="0" applyNumberFormat="1" applyFont="1" applyFill="1" applyBorder="1" applyAlignment="1">
      <alignment horizontal="center" vertical="center"/>
    </xf>
    <xf numFmtId="165" fontId="2" fillId="5" borderId="5" xfId="0" applyNumberFormat="1" applyFont="1" applyFill="1" applyBorder="1" applyAlignment="1">
      <alignment horizontal="center" vertical="center" wrapText="1"/>
    </xf>
    <xf numFmtId="165" fontId="2" fillId="5" borderId="17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right"/>
    </xf>
    <xf numFmtId="165" fontId="2" fillId="5" borderId="5" xfId="0" applyNumberFormat="1" applyFont="1" applyFill="1" applyBorder="1"/>
    <xf numFmtId="165" fontId="7" fillId="5" borderId="5" xfId="0" applyNumberFormat="1" applyFont="1" applyFill="1" applyBorder="1"/>
    <xf numFmtId="165" fontId="5" fillId="5" borderId="5" xfId="0" applyNumberFormat="1" applyFont="1" applyFill="1" applyBorder="1"/>
    <xf numFmtId="165" fontId="7" fillId="5" borderId="6" xfId="0" applyNumberFormat="1" applyFont="1" applyFill="1" applyBorder="1"/>
    <xf numFmtId="165" fontId="5" fillId="5" borderId="6" xfId="0" applyNumberFormat="1" applyFont="1" applyFill="1" applyBorder="1"/>
    <xf numFmtId="165" fontId="2" fillId="0" borderId="7" xfId="0" applyNumberFormat="1" applyFont="1" applyBorder="1"/>
    <xf numFmtId="0" fontId="1" fillId="11" borderId="5" xfId="0" applyFont="1" applyFill="1" applyBorder="1" applyAlignment="1">
      <alignment horizontal="right"/>
    </xf>
    <xf numFmtId="165" fontId="1" fillId="11" borderId="5" xfId="0" applyNumberFormat="1" applyFont="1" applyFill="1" applyBorder="1" applyAlignment="1">
      <alignment horizontal="right"/>
    </xf>
    <xf numFmtId="165" fontId="1" fillId="11" borderId="5" xfId="0" applyNumberFormat="1" applyFont="1" applyFill="1" applyBorder="1"/>
    <xf numFmtId="165" fontId="1" fillId="11" borderId="6" xfId="0" applyNumberFormat="1" applyFont="1" applyFill="1" applyBorder="1"/>
    <xf numFmtId="165" fontId="10" fillId="11" borderId="6" xfId="0" applyNumberFormat="1" applyFont="1" applyFill="1" applyBorder="1"/>
    <xf numFmtId="165" fontId="2" fillId="4" borderId="5" xfId="0" applyNumberFormat="1" applyFont="1" applyFill="1" applyBorder="1" applyAlignment="1">
      <alignment horizontal="right"/>
    </xf>
    <xf numFmtId="165" fontId="7" fillId="4" borderId="5" xfId="0" applyNumberFormat="1" applyFont="1" applyFill="1" applyBorder="1"/>
    <xf numFmtId="165" fontId="5" fillId="4" borderId="6" xfId="0" applyNumberFormat="1" applyFont="1" applyFill="1" applyBorder="1"/>
    <xf numFmtId="165" fontId="7" fillId="4" borderId="6" xfId="0" applyNumberFormat="1" applyFont="1" applyFill="1" applyBorder="1"/>
    <xf numFmtId="165" fontId="5" fillId="0" borderId="5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65" fontId="5" fillId="4" borderId="12" xfId="0" applyNumberFormat="1" applyFont="1" applyFill="1" applyBorder="1" applyAlignment="1">
      <alignment horizontal="right"/>
    </xf>
    <xf numFmtId="165" fontId="5" fillId="4" borderId="19" xfId="0" applyNumberFormat="1" applyFont="1" applyFill="1" applyBorder="1"/>
    <xf numFmtId="165" fontId="5" fillId="4" borderId="12" xfId="0" applyNumberFormat="1" applyFont="1" applyFill="1" applyBorder="1"/>
    <xf numFmtId="0" fontId="9" fillId="12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5" fontId="9" fillId="12" borderId="5" xfId="0" applyNumberFormat="1" applyFont="1" applyFill="1" applyBorder="1" applyAlignment="1">
      <alignment horizontal="right"/>
    </xf>
    <xf numFmtId="165" fontId="8" fillId="12" borderId="5" xfId="0" applyNumberFormat="1" applyFont="1" applyFill="1" applyBorder="1"/>
    <xf numFmtId="165" fontId="5" fillId="12" borderId="5" xfId="0" applyNumberFormat="1" applyFont="1" applyFill="1" applyBorder="1"/>
    <xf numFmtId="165" fontId="5" fillId="12" borderId="6" xfId="0" applyNumberFormat="1" applyFont="1" applyFill="1" applyBorder="1"/>
    <xf numFmtId="165" fontId="7" fillId="12" borderId="6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11" fillId="6" borderId="1" xfId="0" applyFont="1" applyFill="1" applyBorder="1"/>
    <xf numFmtId="0" fontId="1" fillId="6" borderId="1" xfId="0" applyFont="1" applyFill="1" applyBorder="1"/>
    <xf numFmtId="0" fontId="1" fillId="13" borderId="6" xfId="0" applyFont="1" applyFill="1" applyBorder="1"/>
    <xf numFmtId="0" fontId="12" fillId="13" borderId="12" xfId="0" applyFont="1" applyFill="1" applyBorder="1"/>
    <xf numFmtId="0" fontId="1" fillId="13" borderId="19" xfId="0" applyFont="1" applyFill="1" applyBorder="1"/>
    <xf numFmtId="0" fontId="1" fillId="13" borderId="1" xfId="0" applyFont="1" applyFill="1" applyBorder="1"/>
    <xf numFmtId="0" fontId="12" fillId="13" borderId="12" xfId="0" applyFont="1" applyFill="1" applyBorder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/>
    </xf>
    <xf numFmtId="165" fontId="13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57150</xdr:rowOff>
    </xdr:from>
    <xdr:ext cx="6372225" cy="2476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325" y="374650"/>
          <a:ext cx="6677025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lvl="0" algn="ctr" rtl="0">
            <a:defRPr sz="1000"/>
          </a:pPr>
          <a:r>
            <a:rPr lang="pt-BR" sz="1300" b="1" i="0" strike="noStrike">
              <a:solidFill>
                <a:srgbClr val="FFFFFF"/>
              </a:solidFill>
              <a:latin typeface="Arial"/>
              <a:cs typeface="Arial"/>
            </a:rPr>
            <a:t>I</a:t>
          </a:r>
          <a:r>
            <a:rPr lang="pt-BR" sz="1000" b="1" i="0" strike="noStrike">
              <a:solidFill>
                <a:srgbClr val="008000"/>
              </a:solidFill>
              <a:latin typeface="Arial"/>
              <a:cs typeface="Arial"/>
            </a:rPr>
            <a:t>DEMONSTRATIVO MENSAL 2022</a:t>
          </a:r>
        </a:p>
      </xdr:txBody>
    </xdr:sp>
    <xdr:clientData fLocksWithSheet="0"/>
  </xdr:oneCellAnchor>
  <xdr:oneCellAnchor>
    <xdr:from>
      <xdr:col>1</xdr:col>
      <xdr:colOff>581025</xdr:colOff>
      <xdr:row>0</xdr:row>
      <xdr:rowOff>9525</xdr:rowOff>
    </xdr:from>
    <xdr:ext cx="3257550" cy="304800"/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628650" y="9525"/>
          <a:ext cx="3257550" cy="304800"/>
          <a:chOff x="46" y="27"/>
          <a:chExt cx="407" cy="48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" y="27"/>
            <a:ext cx="407" cy="48"/>
          </a:xfrm>
          <a:prstGeom prst="rect">
            <a:avLst/>
          </a:prstGeom>
          <a:noFill/>
          <a:ln w="9525">
            <a:solidFill>
              <a:srgbClr val="008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lvl="0" algn="ctr" rtl="0">
              <a:defRPr sz="1000"/>
            </a:pPr>
            <a:r>
              <a:rPr lang="pt-BR" sz="1000" b="1" i="0" strike="noStrike">
                <a:solidFill>
                  <a:srgbClr val="339966"/>
                </a:solidFill>
                <a:latin typeface="Arial"/>
                <a:cs typeface="Arial"/>
              </a:rPr>
              <a:t>          </a:t>
            </a:r>
          </a:p>
          <a:p>
            <a:pPr lvl="0" algn="ctr" rtl="0">
              <a:defRPr sz="1000"/>
            </a:pPr>
            <a:r>
              <a:rPr lang="pt-BR" sz="1000" b="1" i="0" strike="noStrike">
                <a:solidFill>
                  <a:srgbClr val="339966"/>
                </a:solidFill>
                <a:latin typeface="Arial"/>
                <a:cs typeface="Arial"/>
              </a:rPr>
              <a:t>          SOCIEDADE AMIGOS SERTÃO DO UNA - SASU </a:t>
            </a:r>
          </a:p>
        </xdr:txBody>
      </xdr:sp>
      <xdr:pic>
        <xdr:nvPicPr>
          <xdr:cNvPr id="5" name="Picture 4" descr="Logo Nadai Pequen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flipH="1">
            <a:off x="50" y="38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LUXO%20CAIX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2"/>
      <sheetName val="FEV22"/>
      <sheetName val="MAR22"/>
      <sheetName val="ABR22"/>
      <sheetName val="MAI22"/>
      <sheetName val="JUN22"/>
      <sheetName val="JUL22"/>
      <sheetName val="AGO22"/>
      <sheetName val="SET22"/>
      <sheetName val="OUT22"/>
      <sheetName val="NOV22"/>
      <sheetName val="DEZ 22"/>
      <sheetName val="Plani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"/>
  <sheetViews>
    <sheetView tabSelected="1" workbookViewId="0"/>
  </sheetViews>
  <sheetFormatPr defaultColWidth="14.42578125" defaultRowHeight="15" customHeight="1" x14ac:dyDescent="0.2"/>
  <cols>
    <col min="1" max="1" width="0.7109375" customWidth="1"/>
    <col min="2" max="2" width="57.140625" customWidth="1"/>
    <col min="3" max="3" width="0.42578125" customWidth="1"/>
    <col min="4" max="6" width="12.5703125" customWidth="1"/>
    <col min="7" max="7" width="0.42578125" customWidth="1"/>
    <col min="8" max="10" width="12.5703125" customWidth="1"/>
    <col min="11" max="11" width="0.42578125" customWidth="1"/>
    <col min="12" max="14" width="12.5703125" customWidth="1"/>
    <col min="15" max="15" width="0.5703125" customWidth="1"/>
    <col min="16" max="18" width="12.5703125" customWidth="1"/>
    <col min="19" max="19" width="0.5703125" customWidth="1"/>
    <col min="20" max="22" width="12.5703125" customWidth="1"/>
    <col min="23" max="23" width="0.5703125" customWidth="1"/>
    <col min="24" max="26" width="12.5703125" customWidth="1"/>
    <col min="27" max="27" width="0.5703125" customWidth="1"/>
    <col min="28" max="30" width="12.5703125" customWidth="1"/>
    <col min="31" max="31" width="0.42578125" customWidth="1"/>
    <col min="32" max="34" width="12.5703125" customWidth="1"/>
    <col min="35" max="35" width="0.42578125" customWidth="1"/>
    <col min="36" max="38" width="12.5703125" customWidth="1"/>
    <col min="39" max="39" width="0.42578125" customWidth="1"/>
    <col min="40" max="42" width="12.5703125" customWidth="1"/>
    <col min="43" max="43" width="0.42578125" customWidth="1"/>
    <col min="44" max="46" width="12.5703125" customWidth="1"/>
    <col min="47" max="47" width="0.42578125" customWidth="1"/>
  </cols>
  <sheetData>
    <row r="1" spans="1:47" ht="12" customHeight="1" x14ac:dyDescent="0.2"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P1" s="1"/>
      <c r="Q1" s="1"/>
      <c r="R1" s="1"/>
      <c r="T1" s="1"/>
      <c r="U1" s="1"/>
      <c r="V1" s="1"/>
      <c r="X1" s="1"/>
      <c r="Y1" s="1"/>
      <c r="Z1" s="1"/>
      <c r="AB1" s="1"/>
      <c r="AC1" s="1"/>
      <c r="AD1" s="1"/>
      <c r="AF1" s="1"/>
      <c r="AG1" s="1"/>
      <c r="AH1" s="1"/>
      <c r="AJ1" s="1"/>
      <c r="AK1" s="1"/>
      <c r="AL1" s="1"/>
      <c r="AN1" s="1"/>
      <c r="AO1" s="1"/>
      <c r="AP1" s="1"/>
      <c r="AR1" s="1"/>
      <c r="AS1" s="1"/>
      <c r="AT1" s="1"/>
    </row>
    <row r="2" spans="1:47" ht="12" customHeight="1" x14ac:dyDescent="0.2"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P2" s="1"/>
      <c r="Q2" s="1"/>
      <c r="R2" s="1"/>
      <c r="T2" s="1"/>
      <c r="U2" s="1"/>
      <c r="V2" s="1"/>
      <c r="X2" s="1"/>
      <c r="Y2" s="1"/>
      <c r="Z2" s="1"/>
      <c r="AB2" s="1"/>
      <c r="AC2" s="1"/>
      <c r="AD2" s="1"/>
      <c r="AF2" s="1"/>
      <c r="AG2" s="1"/>
      <c r="AH2" s="1"/>
      <c r="AJ2" s="1"/>
      <c r="AK2" s="1"/>
      <c r="AL2" s="1"/>
      <c r="AN2" s="1"/>
      <c r="AO2" s="1"/>
      <c r="AP2" s="1"/>
      <c r="AR2" s="1"/>
      <c r="AS2" s="1"/>
      <c r="AT2" s="1"/>
    </row>
    <row r="3" spans="1:47" ht="12" customHeight="1" x14ac:dyDescent="0.2"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P3" s="1"/>
      <c r="Q3" s="1"/>
      <c r="R3" s="1"/>
      <c r="T3" s="1"/>
      <c r="U3" s="1"/>
      <c r="V3" s="1"/>
      <c r="X3" s="1"/>
      <c r="Y3" s="1"/>
      <c r="Z3" s="1"/>
      <c r="AB3" s="1"/>
      <c r="AC3" s="1"/>
      <c r="AD3" s="1"/>
      <c r="AF3" s="1"/>
      <c r="AG3" s="1"/>
      <c r="AH3" s="1"/>
      <c r="AJ3" s="1"/>
      <c r="AK3" s="1"/>
      <c r="AL3" s="1"/>
      <c r="AN3" s="1"/>
      <c r="AO3" s="1"/>
      <c r="AP3" s="1"/>
      <c r="AR3" s="1"/>
      <c r="AS3" s="1"/>
      <c r="AT3" s="1"/>
    </row>
    <row r="4" spans="1:47" ht="12" customHeight="1" x14ac:dyDescent="0.2">
      <c r="B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P4" s="1"/>
      <c r="Q4" s="1"/>
      <c r="R4" s="1"/>
      <c r="T4" s="1"/>
      <c r="U4" s="1"/>
      <c r="V4" s="1"/>
      <c r="X4" s="1"/>
      <c r="Y4" s="1"/>
      <c r="Z4" s="1"/>
      <c r="AB4" s="1"/>
      <c r="AC4" s="1"/>
      <c r="AD4" s="1"/>
      <c r="AF4" s="1"/>
      <c r="AG4" s="1"/>
      <c r="AH4" s="1"/>
      <c r="AJ4" s="1"/>
      <c r="AK4" s="1"/>
      <c r="AL4" s="1"/>
      <c r="AN4" s="1"/>
      <c r="AO4" s="1"/>
      <c r="AP4" s="1"/>
      <c r="AR4" s="1"/>
      <c r="AS4" s="1"/>
      <c r="AT4" s="1"/>
    </row>
    <row r="5" spans="1:47" ht="12" customHeight="1" x14ac:dyDescent="0.2">
      <c r="B5" s="1"/>
      <c r="C5" s="1"/>
      <c r="D5" s="1"/>
      <c r="E5" s="1"/>
      <c r="F5" s="1"/>
      <c r="G5" s="1"/>
      <c r="H5" s="1"/>
      <c r="I5" s="1"/>
      <c r="J5" s="1"/>
      <c r="L5" s="1"/>
      <c r="M5" s="1"/>
      <c r="N5" s="1"/>
      <c r="P5" s="1"/>
      <c r="Q5" s="1"/>
      <c r="R5" s="1"/>
      <c r="T5" s="1"/>
      <c r="U5" s="1"/>
      <c r="V5" s="1"/>
      <c r="X5" s="1"/>
      <c r="Y5" s="1"/>
      <c r="Z5" s="1"/>
      <c r="AB5" s="1"/>
      <c r="AC5" s="1"/>
      <c r="AD5" s="1"/>
      <c r="AF5" s="1"/>
      <c r="AG5" s="1"/>
      <c r="AH5" s="1"/>
      <c r="AJ5" s="1"/>
      <c r="AK5" s="1"/>
      <c r="AL5" s="1"/>
      <c r="AN5" s="1"/>
      <c r="AO5" s="1"/>
      <c r="AP5" s="1"/>
      <c r="AR5" s="1"/>
      <c r="AS5" s="1"/>
      <c r="AT5" s="1"/>
    </row>
    <row r="6" spans="1:47" ht="12" customHeight="1" x14ac:dyDescent="0.2">
      <c r="B6" s="2"/>
      <c r="C6" s="3"/>
      <c r="D6" s="4"/>
      <c r="E6" s="5" t="s">
        <v>0</v>
      </c>
      <c r="F6" s="6">
        <v>2022</v>
      </c>
      <c r="G6" s="7"/>
      <c r="H6" s="4"/>
      <c r="I6" s="5" t="s">
        <v>1</v>
      </c>
      <c r="J6" s="6">
        <v>2022</v>
      </c>
      <c r="K6" s="8"/>
      <c r="L6" s="4"/>
      <c r="M6" s="5" t="s">
        <v>2</v>
      </c>
      <c r="N6" s="6">
        <v>2022</v>
      </c>
      <c r="O6" s="9"/>
      <c r="P6" s="4"/>
      <c r="Q6" s="5" t="s">
        <v>3</v>
      </c>
      <c r="R6" s="6">
        <v>2022</v>
      </c>
      <c r="S6" s="9"/>
      <c r="T6" s="4"/>
      <c r="U6" s="5" t="s">
        <v>4</v>
      </c>
      <c r="V6" s="6">
        <v>2022</v>
      </c>
      <c r="W6" s="9"/>
      <c r="X6" s="4"/>
      <c r="Y6" s="5" t="s">
        <v>5</v>
      </c>
      <c r="Z6" s="6">
        <v>2022</v>
      </c>
      <c r="AA6" s="9"/>
      <c r="AB6" s="4"/>
      <c r="AC6" s="5" t="s">
        <v>6</v>
      </c>
      <c r="AD6" s="6">
        <v>2022</v>
      </c>
      <c r="AE6" s="8"/>
      <c r="AF6" s="4"/>
      <c r="AG6" s="5" t="s">
        <v>7</v>
      </c>
      <c r="AH6" s="6">
        <v>2022</v>
      </c>
      <c r="AI6" s="8"/>
      <c r="AJ6" s="4"/>
      <c r="AK6" s="5" t="s">
        <v>8</v>
      </c>
      <c r="AL6" s="6">
        <v>2022</v>
      </c>
      <c r="AM6" s="8"/>
      <c r="AN6" s="4"/>
      <c r="AO6" s="5" t="s">
        <v>9</v>
      </c>
      <c r="AP6" s="6">
        <v>2022</v>
      </c>
      <c r="AQ6" s="8"/>
      <c r="AR6" s="4"/>
      <c r="AS6" s="5" t="s">
        <v>10</v>
      </c>
      <c r="AT6" s="6">
        <v>2022</v>
      </c>
      <c r="AU6" s="8"/>
    </row>
    <row r="7" spans="1:47" ht="3" customHeight="1" x14ac:dyDescent="0.2">
      <c r="A7" s="10"/>
      <c r="B7" s="11"/>
      <c r="C7" s="3"/>
      <c r="D7" s="11"/>
      <c r="E7" s="11"/>
      <c r="F7" s="11"/>
      <c r="G7" s="3"/>
      <c r="H7" s="11"/>
      <c r="I7" s="11"/>
      <c r="J7" s="11"/>
      <c r="K7" s="8"/>
      <c r="L7" s="11"/>
      <c r="M7" s="11"/>
      <c r="N7" s="11"/>
      <c r="O7" s="9"/>
      <c r="P7" s="11"/>
      <c r="Q7" s="11"/>
      <c r="R7" s="11"/>
      <c r="S7" s="9"/>
      <c r="T7" s="11"/>
      <c r="U7" s="11"/>
      <c r="V7" s="11"/>
      <c r="W7" s="9"/>
      <c r="X7" s="11"/>
      <c r="Y7" s="11"/>
      <c r="Z7" s="11"/>
      <c r="AA7" s="9"/>
      <c r="AB7" s="11"/>
      <c r="AC7" s="11"/>
      <c r="AD7" s="11"/>
      <c r="AE7" s="8"/>
      <c r="AF7" s="11"/>
      <c r="AG7" s="11"/>
      <c r="AH7" s="11"/>
      <c r="AI7" s="8"/>
      <c r="AJ7" s="11"/>
      <c r="AK7" s="11"/>
      <c r="AL7" s="11"/>
      <c r="AM7" s="8"/>
      <c r="AN7" s="11"/>
      <c r="AO7" s="11"/>
      <c r="AP7" s="11"/>
      <c r="AQ7" s="8"/>
      <c r="AR7" s="11"/>
      <c r="AS7" s="11"/>
      <c r="AT7" s="11"/>
      <c r="AU7" s="8"/>
    </row>
    <row r="8" spans="1:47" ht="12" customHeight="1" x14ac:dyDescent="0.2">
      <c r="A8" s="10"/>
      <c r="B8" s="12" t="s">
        <v>11</v>
      </c>
      <c r="C8" s="13"/>
      <c r="D8" s="14" t="s">
        <v>12</v>
      </c>
      <c r="E8" s="14" t="s">
        <v>13</v>
      </c>
      <c r="F8" s="14" t="s">
        <v>14</v>
      </c>
      <c r="G8" s="15"/>
      <c r="H8" s="14" t="s">
        <v>12</v>
      </c>
      <c r="I8" s="14" t="s">
        <v>13</v>
      </c>
      <c r="J8" s="14" t="s">
        <v>14</v>
      </c>
      <c r="K8" s="8"/>
      <c r="L8" s="14" t="s">
        <v>12</v>
      </c>
      <c r="M8" s="14" t="s">
        <v>13</v>
      </c>
      <c r="N8" s="16" t="s">
        <v>14</v>
      </c>
      <c r="O8" s="9"/>
      <c r="P8" s="14" t="s">
        <v>12</v>
      </c>
      <c r="Q8" s="14" t="s">
        <v>13</v>
      </c>
      <c r="R8" s="16" t="s">
        <v>14</v>
      </c>
      <c r="S8" s="9"/>
      <c r="T8" s="14" t="s">
        <v>12</v>
      </c>
      <c r="U8" s="14" t="s">
        <v>13</v>
      </c>
      <c r="V8" s="16" t="s">
        <v>14</v>
      </c>
      <c r="W8" s="9"/>
      <c r="X8" s="14" t="s">
        <v>12</v>
      </c>
      <c r="Y8" s="14" t="s">
        <v>13</v>
      </c>
      <c r="Z8" s="16" t="s">
        <v>14</v>
      </c>
      <c r="AA8" s="9"/>
      <c r="AB8" s="14" t="s">
        <v>12</v>
      </c>
      <c r="AC8" s="14" t="s">
        <v>13</v>
      </c>
      <c r="AD8" s="16" t="s">
        <v>14</v>
      </c>
      <c r="AE8" s="8"/>
      <c r="AF8" s="14" t="s">
        <v>12</v>
      </c>
      <c r="AG8" s="14" t="s">
        <v>13</v>
      </c>
      <c r="AH8" s="16" t="s">
        <v>14</v>
      </c>
      <c r="AI8" s="8"/>
      <c r="AJ8" s="14" t="s">
        <v>12</v>
      </c>
      <c r="AK8" s="14" t="s">
        <v>13</v>
      </c>
      <c r="AL8" s="16" t="s">
        <v>14</v>
      </c>
      <c r="AM8" s="8"/>
      <c r="AN8" s="14" t="s">
        <v>12</v>
      </c>
      <c r="AO8" s="14" t="s">
        <v>13</v>
      </c>
      <c r="AP8" s="16" t="s">
        <v>14</v>
      </c>
      <c r="AQ8" s="8"/>
      <c r="AR8" s="14" t="s">
        <v>12</v>
      </c>
      <c r="AS8" s="14" t="s">
        <v>13</v>
      </c>
      <c r="AT8" s="16" t="s">
        <v>14</v>
      </c>
      <c r="AU8" s="8"/>
    </row>
    <row r="9" spans="1:47" ht="12" customHeight="1" x14ac:dyDescent="0.2">
      <c r="A9" s="10"/>
      <c r="B9" s="17"/>
      <c r="C9" s="18"/>
      <c r="D9" s="17"/>
      <c r="E9" s="17"/>
      <c r="F9" s="17"/>
      <c r="G9" s="17"/>
      <c r="H9" s="17"/>
      <c r="I9" s="17"/>
      <c r="J9" s="17"/>
      <c r="K9" s="8"/>
      <c r="L9" s="17"/>
      <c r="M9" s="17"/>
      <c r="N9" s="19"/>
      <c r="O9" s="9"/>
      <c r="P9" s="17"/>
      <c r="Q9" s="17"/>
      <c r="R9" s="19"/>
      <c r="S9" s="9"/>
      <c r="T9" s="17"/>
      <c r="U9" s="17"/>
      <c r="V9" s="19"/>
      <c r="W9" s="9"/>
      <c r="X9" s="17"/>
      <c r="Y9" s="17"/>
      <c r="Z9" s="19"/>
      <c r="AA9" s="9"/>
      <c r="AB9" s="17"/>
      <c r="AC9" s="17"/>
      <c r="AD9" s="19"/>
      <c r="AE9" s="8"/>
      <c r="AF9" s="17"/>
      <c r="AG9" s="17"/>
      <c r="AH9" s="19"/>
      <c r="AI9" s="8"/>
      <c r="AJ9" s="17"/>
      <c r="AK9" s="17"/>
      <c r="AL9" s="19"/>
      <c r="AM9" s="8"/>
      <c r="AN9" s="17"/>
      <c r="AO9" s="17"/>
      <c r="AP9" s="19"/>
      <c r="AQ9" s="8"/>
      <c r="AR9" s="17"/>
      <c r="AS9" s="17"/>
      <c r="AT9" s="19"/>
      <c r="AU9" s="8"/>
    </row>
    <row r="10" spans="1:47" ht="12" customHeight="1" x14ac:dyDescent="0.2">
      <c r="A10" s="10"/>
      <c r="B10" s="20" t="s">
        <v>15</v>
      </c>
      <c r="C10" s="21"/>
      <c r="D10" s="22"/>
      <c r="E10" s="23"/>
      <c r="F10" s="24"/>
      <c r="G10" s="25"/>
      <c r="H10" s="22"/>
      <c r="I10" s="23"/>
      <c r="J10" s="24"/>
      <c r="K10" s="8"/>
      <c r="L10" s="22"/>
      <c r="M10" s="23"/>
      <c r="N10" s="26"/>
      <c r="O10" s="9"/>
      <c r="P10" s="22"/>
      <c r="Q10" s="23"/>
      <c r="R10" s="26"/>
      <c r="S10" s="9"/>
      <c r="T10" s="22"/>
      <c r="U10" s="23"/>
      <c r="V10" s="26"/>
      <c r="W10" s="9"/>
      <c r="X10" s="22"/>
      <c r="Y10" s="23"/>
      <c r="Z10" s="26"/>
      <c r="AA10" s="9"/>
      <c r="AB10" s="22"/>
      <c r="AC10" s="23"/>
      <c r="AD10" s="26"/>
      <c r="AE10" s="8"/>
      <c r="AF10" s="22"/>
      <c r="AG10" s="23"/>
      <c r="AH10" s="26"/>
      <c r="AI10" s="8"/>
      <c r="AJ10" s="22"/>
      <c r="AK10" s="23"/>
      <c r="AL10" s="26"/>
      <c r="AM10" s="8"/>
      <c r="AN10" s="22"/>
      <c r="AO10" s="23"/>
      <c r="AP10" s="26"/>
      <c r="AQ10" s="8"/>
      <c r="AR10" s="22"/>
      <c r="AS10" s="23"/>
      <c r="AT10" s="26"/>
      <c r="AU10" s="8"/>
    </row>
    <row r="11" spans="1:47" ht="12" customHeight="1" x14ac:dyDescent="0.2">
      <c r="A11" s="10"/>
      <c r="B11" s="27" t="s">
        <v>16</v>
      </c>
      <c r="C11" s="28"/>
      <c r="D11" s="29">
        <v>102845</v>
      </c>
      <c r="E11" s="19">
        <v>85869</v>
      </c>
      <c r="F11" s="30">
        <f t="shared" ref="F11:F13" si="0">(E11-D11)</f>
        <v>-16976</v>
      </c>
      <c r="G11" s="31"/>
      <c r="H11" s="29">
        <v>102917</v>
      </c>
      <c r="I11" s="19">
        <v>83963</v>
      </c>
      <c r="J11" s="30">
        <f t="shared" ref="J11:J13" si="1">(I11-H11)</f>
        <v>-18954</v>
      </c>
      <c r="K11" s="8"/>
      <c r="L11" s="29">
        <v>102695</v>
      </c>
      <c r="M11" s="19">
        <v>86822</v>
      </c>
      <c r="N11" s="32">
        <f>(M11-L11)</f>
        <v>-15873</v>
      </c>
      <c r="O11" s="9"/>
      <c r="P11" s="29">
        <v>102915</v>
      </c>
      <c r="Q11" s="19">
        <v>84066</v>
      </c>
      <c r="R11" s="32">
        <f>(Q11-P11)</f>
        <v>-18849</v>
      </c>
      <c r="S11" s="9"/>
      <c r="T11" s="29">
        <v>102930</v>
      </c>
      <c r="U11" s="19">
        <v>99236</v>
      </c>
      <c r="V11" s="32">
        <f>(U11-T11)</f>
        <v>-3694</v>
      </c>
      <c r="W11" s="9"/>
      <c r="X11" s="29">
        <v>104572</v>
      </c>
      <c r="Y11" s="19">
        <v>100362</v>
      </c>
      <c r="Z11" s="32">
        <f>(Y11-X11)</f>
        <v>-4210</v>
      </c>
      <c r="AA11" s="9"/>
      <c r="AB11" s="29">
        <v>105514</v>
      </c>
      <c r="AC11" s="19">
        <v>100466</v>
      </c>
      <c r="AD11" s="32">
        <f>(AC11-AB11)</f>
        <v>-5048</v>
      </c>
      <c r="AE11" s="8"/>
      <c r="AF11" s="29">
        <v>106539</v>
      </c>
      <c r="AG11" s="19">
        <v>99916</v>
      </c>
      <c r="AH11" s="32">
        <f>(AG11-AF11)</f>
        <v>-6623</v>
      </c>
      <c r="AI11" s="8"/>
      <c r="AJ11" s="29">
        <v>106536</v>
      </c>
      <c r="AK11" s="19">
        <v>100447</v>
      </c>
      <c r="AL11" s="32">
        <f>(AK11-AJ11)</f>
        <v>-6089</v>
      </c>
      <c r="AM11" s="8"/>
      <c r="AN11" s="29">
        <v>145176</v>
      </c>
      <c r="AO11" s="19">
        <v>130335</v>
      </c>
      <c r="AP11" s="32">
        <f>(AO11-AN11)</f>
        <v>-14841</v>
      </c>
      <c r="AQ11" s="8"/>
      <c r="AR11" s="29">
        <v>145157</v>
      </c>
      <c r="AS11" s="19">
        <v>128975</v>
      </c>
      <c r="AT11" s="32">
        <f>(AS11-AR11)</f>
        <v>-16182</v>
      </c>
      <c r="AU11" s="8"/>
    </row>
    <row r="12" spans="1:47" ht="12" customHeight="1" x14ac:dyDescent="0.2">
      <c r="A12" s="10"/>
      <c r="B12" s="27" t="s">
        <v>17</v>
      </c>
      <c r="C12" s="28"/>
      <c r="D12" s="29">
        <v>0</v>
      </c>
      <c r="E12" s="19"/>
      <c r="F12" s="30">
        <f t="shared" si="0"/>
        <v>0</v>
      </c>
      <c r="G12" s="33"/>
      <c r="H12" s="29">
        <v>0</v>
      </c>
      <c r="I12" s="19"/>
      <c r="J12" s="30">
        <f t="shared" si="1"/>
        <v>0</v>
      </c>
      <c r="K12" s="8"/>
      <c r="L12" s="29">
        <v>0</v>
      </c>
      <c r="M12" s="19"/>
      <c r="N12" s="32"/>
      <c r="O12" s="9"/>
      <c r="P12" s="29">
        <v>0</v>
      </c>
      <c r="Q12" s="19"/>
      <c r="R12" s="32"/>
      <c r="S12" s="9"/>
      <c r="T12" s="29">
        <v>0</v>
      </c>
      <c r="U12" s="19"/>
      <c r="V12" s="32"/>
      <c r="W12" s="9"/>
      <c r="X12" s="29">
        <v>0</v>
      </c>
      <c r="Y12" s="19"/>
      <c r="Z12" s="34"/>
      <c r="AA12" s="9"/>
      <c r="AB12" s="29">
        <v>0</v>
      </c>
      <c r="AC12" s="19"/>
      <c r="AD12" s="34"/>
      <c r="AE12" s="8"/>
      <c r="AF12" s="29">
        <v>0</v>
      </c>
      <c r="AG12" s="19"/>
      <c r="AH12" s="34"/>
      <c r="AI12" s="8"/>
      <c r="AJ12" s="29">
        <v>0</v>
      </c>
      <c r="AK12" s="19"/>
      <c r="AL12" s="34"/>
      <c r="AM12" s="8"/>
      <c r="AN12" s="29">
        <v>0</v>
      </c>
      <c r="AO12" s="19"/>
      <c r="AP12" s="34"/>
      <c r="AQ12" s="8"/>
      <c r="AR12" s="29">
        <v>0</v>
      </c>
      <c r="AS12" s="19"/>
      <c r="AT12" s="34"/>
      <c r="AU12" s="8"/>
    </row>
    <row r="13" spans="1:47" ht="12" customHeight="1" x14ac:dyDescent="0.2">
      <c r="A13" s="10"/>
      <c r="B13" s="35" t="s">
        <v>18</v>
      </c>
      <c r="C13" s="36"/>
      <c r="D13" s="37">
        <f t="shared" ref="D13:E13" si="2">D11+D12</f>
        <v>102845</v>
      </c>
      <c r="E13" s="37">
        <f t="shared" si="2"/>
        <v>85869</v>
      </c>
      <c r="F13" s="38">
        <f t="shared" si="0"/>
        <v>-16976</v>
      </c>
      <c r="G13" s="39"/>
      <c r="H13" s="37">
        <f t="shared" ref="H13:I13" si="3">H11+H12</f>
        <v>102917</v>
      </c>
      <c r="I13" s="37">
        <f t="shared" si="3"/>
        <v>83963</v>
      </c>
      <c r="J13" s="38">
        <f t="shared" si="1"/>
        <v>-18954</v>
      </c>
      <c r="K13" s="8"/>
      <c r="L13" s="37">
        <f t="shared" ref="L13:M13" si="4">L11+L12</f>
        <v>102695</v>
      </c>
      <c r="M13" s="37">
        <f t="shared" si="4"/>
        <v>86822</v>
      </c>
      <c r="N13" s="40">
        <f>(M13-L13)</f>
        <v>-15873</v>
      </c>
      <c r="O13" s="9"/>
      <c r="P13" s="37">
        <f t="shared" ref="P13:Q13" si="5">P11+P12</f>
        <v>102915</v>
      </c>
      <c r="Q13" s="37">
        <f t="shared" si="5"/>
        <v>84066</v>
      </c>
      <c r="R13" s="40">
        <f>(Q13-P13)</f>
        <v>-18849</v>
      </c>
      <c r="S13" s="9"/>
      <c r="T13" s="37">
        <f t="shared" ref="T13:U13" si="6">T11+T12</f>
        <v>102930</v>
      </c>
      <c r="U13" s="37">
        <f t="shared" si="6"/>
        <v>99236</v>
      </c>
      <c r="V13" s="40">
        <f>(U13-T13)</f>
        <v>-3694</v>
      </c>
      <c r="W13" s="9"/>
      <c r="X13" s="37">
        <f t="shared" ref="X13:Y13" si="7">X11+X12</f>
        <v>104572</v>
      </c>
      <c r="Y13" s="37">
        <f t="shared" si="7"/>
        <v>100362</v>
      </c>
      <c r="Z13" s="40">
        <f>(Y13-X13)</f>
        <v>-4210</v>
      </c>
      <c r="AA13" s="9"/>
      <c r="AB13" s="37">
        <f t="shared" ref="AB13:AC13" si="8">AB11+AB12</f>
        <v>105514</v>
      </c>
      <c r="AC13" s="37">
        <f t="shared" si="8"/>
        <v>100466</v>
      </c>
      <c r="AD13" s="40">
        <f>(AC13-AB13)</f>
        <v>-5048</v>
      </c>
      <c r="AE13" s="8"/>
      <c r="AF13" s="37">
        <f t="shared" ref="AF13:AG13" si="9">AF11+AF12</f>
        <v>106539</v>
      </c>
      <c r="AG13" s="37">
        <f t="shared" si="9"/>
        <v>99916</v>
      </c>
      <c r="AH13" s="40">
        <f>(AG13-AF13)</f>
        <v>-6623</v>
      </c>
      <c r="AI13" s="8"/>
      <c r="AJ13" s="37">
        <f t="shared" ref="AJ13:AK13" si="10">AJ11+AJ12</f>
        <v>106536</v>
      </c>
      <c r="AK13" s="37">
        <f t="shared" si="10"/>
        <v>100447</v>
      </c>
      <c r="AL13" s="40">
        <f>(AK13-AJ13)</f>
        <v>-6089</v>
      </c>
      <c r="AM13" s="8"/>
      <c r="AN13" s="37">
        <f t="shared" ref="AN13:AO13" si="11">AN11+AN12</f>
        <v>145176</v>
      </c>
      <c r="AO13" s="37">
        <f t="shared" si="11"/>
        <v>130335</v>
      </c>
      <c r="AP13" s="40">
        <f>(AO13-AN13)</f>
        <v>-14841</v>
      </c>
      <c r="AQ13" s="8"/>
      <c r="AR13" s="37">
        <f t="shared" ref="AR13:AS13" si="12">AR11+AR12</f>
        <v>145157</v>
      </c>
      <c r="AS13" s="37">
        <f t="shared" si="12"/>
        <v>128975</v>
      </c>
      <c r="AT13" s="40">
        <f>(AS13-AR13)</f>
        <v>-16182</v>
      </c>
      <c r="AU13" s="8"/>
    </row>
    <row r="14" spans="1:47" ht="12" customHeight="1" x14ac:dyDescent="0.2">
      <c r="A14" s="10"/>
      <c r="B14" s="41"/>
      <c r="C14" s="42"/>
      <c r="D14" s="43"/>
      <c r="E14" s="43"/>
      <c r="F14" s="44"/>
      <c r="G14" s="45"/>
      <c r="H14" s="43"/>
      <c r="I14" s="43"/>
      <c r="J14" s="44"/>
      <c r="K14" s="8"/>
      <c r="L14" s="43"/>
      <c r="M14" s="43"/>
      <c r="N14" s="46"/>
      <c r="O14" s="9"/>
      <c r="P14" s="43"/>
      <c r="Q14" s="43"/>
      <c r="R14" s="46"/>
      <c r="S14" s="9"/>
      <c r="T14" s="43"/>
      <c r="U14" s="43"/>
      <c r="V14" s="46"/>
      <c r="W14" s="9"/>
      <c r="X14" s="43"/>
      <c r="Y14" s="43"/>
      <c r="Z14" s="46"/>
      <c r="AA14" s="9"/>
      <c r="AB14" s="43"/>
      <c r="AC14" s="43"/>
      <c r="AD14" s="46"/>
      <c r="AE14" s="8"/>
      <c r="AF14" s="43"/>
      <c r="AG14" s="43"/>
      <c r="AH14" s="46"/>
      <c r="AI14" s="8"/>
      <c r="AJ14" s="43"/>
      <c r="AK14" s="43"/>
      <c r="AL14" s="32"/>
      <c r="AM14" s="8"/>
      <c r="AN14" s="43"/>
      <c r="AO14" s="43"/>
      <c r="AP14" s="46"/>
      <c r="AQ14" s="8"/>
      <c r="AR14" s="43"/>
      <c r="AS14" s="43"/>
      <c r="AT14" s="46"/>
      <c r="AU14" s="8"/>
    </row>
    <row r="15" spans="1:47" ht="12" customHeight="1" x14ac:dyDescent="0.2">
      <c r="A15" s="10"/>
      <c r="B15" s="47" t="s">
        <v>19</v>
      </c>
      <c r="C15" s="48"/>
      <c r="D15" s="49"/>
      <c r="E15" s="49"/>
      <c r="F15" s="49"/>
      <c r="G15" s="50"/>
      <c r="H15" s="49"/>
      <c r="I15" s="49"/>
      <c r="J15" s="49"/>
      <c r="K15" s="8"/>
      <c r="L15" s="49"/>
      <c r="M15" s="49"/>
      <c r="N15" s="49"/>
      <c r="O15" s="9"/>
      <c r="P15" s="49"/>
      <c r="Q15" s="49"/>
      <c r="R15" s="49"/>
      <c r="S15" s="9"/>
      <c r="T15" s="49"/>
      <c r="U15" s="49"/>
      <c r="V15" s="49"/>
      <c r="W15" s="9"/>
      <c r="X15" s="49"/>
      <c r="Y15" s="49"/>
      <c r="Z15" s="49"/>
      <c r="AA15" s="9"/>
      <c r="AB15" s="49"/>
      <c r="AC15" s="49"/>
      <c r="AD15" s="49"/>
      <c r="AE15" s="8"/>
      <c r="AF15" s="49"/>
      <c r="AG15" s="49"/>
      <c r="AH15" s="49"/>
      <c r="AI15" s="8"/>
      <c r="AJ15" s="49"/>
      <c r="AK15" s="49"/>
      <c r="AL15" s="49"/>
      <c r="AM15" s="8"/>
      <c r="AN15" s="49"/>
      <c r="AO15" s="49"/>
      <c r="AP15" s="49"/>
      <c r="AQ15" s="8"/>
      <c r="AR15" s="49"/>
      <c r="AS15" s="49"/>
      <c r="AT15" s="49"/>
      <c r="AU15" s="8"/>
    </row>
    <row r="16" spans="1:47" ht="12" customHeight="1" x14ac:dyDescent="0.2">
      <c r="A16" s="10"/>
      <c r="B16" s="51"/>
      <c r="C16" s="52"/>
      <c r="D16" s="53"/>
      <c r="E16" s="53"/>
      <c r="F16" s="53"/>
      <c r="G16" s="54"/>
      <c r="H16" s="53"/>
      <c r="I16" s="53"/>
      <c r="J16" s="53"/>
      <c r="K16" s="8"/>
      <c r="L16" s="53"/>
      <c r="M16" s="53"/>
      <c r="N16" s="55"/>
      <c r="O16" s="9"/>
      <c r="P16" s="53"/>
      <c r="Q16" s="53"/>
      <c r="R16" s="55"/>
      <c r="S16" s="9"/>
      <c r="T16" s="53"/>
      <c r="U16" s="53"/>
      <c r="V16" s="55"/>
      <c r="W16" s="9"/>
      <c r="X16" s="53"/>
      <c r="Y16" s="53"/>
      <c r="Z16" s="55"/>
      <c r="AA16" s="9"/>
      <c r="AB16" s="53"/>
      <c r="AC16" s="53"/>
      <c r="AD16" s="55"/>
      <c r="AE16" s="8"/>
      <c r="AF16" s="53"/>
      <c r="AG16" s="53"/>
      <c r="AH16" s="55"/>
      <c r="AI16" s="8"/>
      <c r="AJ16" s="53"/>
      <c r="AK16" s="53"/>
      <c r="AL16" s="55"/>
      <c r="AM16" s="8"/>
      <c r="AN16" s="53"/>
      <c r="AO16" s="53"/>
      <c r="AP16" s="55"/>
      <c r="AQ16" s="8"/>
      <c r="AR16" s="53"/>
      <c r="AS16" s="53"/>
      <c r="AT16" s="55"/>
      <c r="AU16" s="8"/>
    </row>
    <row r="17" spans="1:47" ht="12" customHeight="1" x14ac:dyDescent="0.2">
      <c r="A17" s="10"/>
      <c r="B17" s="56" t="s">
        <v>20</v>
      </c>
      <c r="C17" s="57"/>
      <c r="D17" s="58" t="s">
        <v>12</v>
      </c>
      <c r="E17" s="59" t="s">
        <v>13</v>
      </c>
      <c r="F17" s="59" t="s">
        <v>14</v>
      </c>
      <c r="G17" s="60"/>
      <c r="H17" s="58" t="s">
        <v>12</v>
      </c>
      <c r="I17" s="59" t="s">
        <v>13</v>
      </c>
      <c r="J17" s="59" t="s">
        <v>14</v>
      </c>
      <c r="K17" s="8"/>
      <c r="L17" s="58" t="s">
        <v>12</v>
      </c>
      <c r="M17" s="59" t="s">
        <v>13</v>
      </c>
      <c r="N17" s="61" t="s">
        <v>14</v>
      </c>
      <c r="O17" s="9"/>
      <c r="P17" s="58" t="s">
        <v>12</v>
      </c>
      <c r="Q17" s="59" t="s">
        <v>13</v>
      </c>
      <c r="R17" s="61" t="s">
        <v>14</v>
      </c>
      <c r="S17" s="9"/>
      <c r="T17" s="58" t="s">
        <v>12</v>
      </c>
      <c r="U17" s="59" t="s">
        <v>13</v>
      </c>
      <c r="V17" s="61" t="s">
        <v>14</v>
      </c>
      <c r="W17" s="9"/>
      <c r="X17" s="58" t="s">
        <v>12</v>
      </c>
      <c r="Y17" s="59" t="s">
        <v>13</v>
      </c>
      <c r="Z17" s="61" t="s">
        <v>14</v>
      </c>
      <c r="AA17" s="9"/>
      <c r="AB17" s="58" t="s">
        <v>12</v>
      </c>
      <c r="AC17" s="59" t="s">
        <v>13</v>
      </c>
      <c r="AD17" s="61" t="s">
        <v>14</v>
      </c>
      <c r="AE17" s="8"/>
      <c r="AF17" s="58" t="s">
        <v>12</v>
      </c>
      <c r="AG17" s="59" t="s">
        <v>13</v>
      </c>
      <c r="AH17" s="61" t="s">
        <v>14</v>
      </c>
      <c r="AI17" s="8"/>
      <c r="AJ17" s="58" t="s">
        <v>12</v>
      </c>
      <c r="AK17" s="59" t="s">
        <v>13</v>
      </c>
      <c r="AL17" s="61" t="s">
        <v>14</v>
      </c>
      <c r="AM17" s="8"/>
      <c r="AN17" s="58" t="s">
        <v>12</v>
      </c>
      <c r="AO17" s="59" t="s">
        <v>13</v>
      </c>
      <c r="AP17" s="61" t="s">
        <v>14</v>
      </c>
      <c r="AQ17" s="8"/>
      <c r="AR17" s="58" t="s">
        <v>12</v>
      </c>
      <c r="AS17" s="59" t="s">
        <v>13</v>
      </c>
      <c r="AT17" s="61" t="s">
        <v>14</v>
      </c>
      <c r="AU17" s="8"/>
    </row>
    <row r="18" spans="1:47" ht="12" customHeight="1" x14ac:dyDescent="0.2">
      <c r="A18" s="10"/>
      <c r="B18" s="62" t="s">
        <v>21</v>
      </c>
      <c r="C18" s="63"/>
      <c r="D18" s="64">
        <v>36900</v>
      </c>
      <c r="E18" s="17">
        <v>36938</v>
      </c>
      <c r="F18" s="65">
        <f t="shared" ref="F18:F21" si="13">(D18-E18)</f>
        <v>-38</v>
      </c>
      <c r="G18" s="39"/>
      <c r="H18" s="64">
        <v>36900</v>
      </c>
      <c r="I18" s="17">
        <v>38528.81</v>
      </c>
      <c r="J18" s="65">
        <f t="shared" ref="J18:J21" si="14">(H18-I18)</f>
        <v>-1628.8099999999977</v>
      </c>
      <c r="K18" s="8"/>
      <c r="L18" s="64">
        <v>36900</v>
      </c>
      <c r="M18" s="17">
        <v>52568.800000000003</v>
      </c>
      <c r="N18" s="66">
        <f t="shared" ref="N18:N21" si="15">(L18-M18)</f>
        <v>-15668.800000000003</v>
      </c>
      <c r="O18" s="9"/>
      <c r="P18" s="64">
        <f>36900*1.05</f>
        <v>38745</v>
      </c>
      <c r="Q18" s="17">
        <v>44654.81</v>
      </c>
      <c r="R18" s="66">
        <f t="shared" ref="R18:R21" si="16">(P18-Q18)</f>
        <v>-5909.8099999999977</v>
      </c>
      <c r="S18" s="9"/>
      <c r="T18" s="64">
        <f t="shared" ref="T18:T21" si="17">P18</f>
        <v>38745</v>
      </c>
      <c r="U18" s="17">
        <v>34916.800000000003</v>
      </c>
      <c r="V18" s="67">
        <f t="shared" ref="V18:V21" si="18">(T18-U18)</f>
        <v>3828.1999999999971</v>
      </c>
      <c r="W18" s="9"/>
      <c r="X18" s="64">
        <f t="shared" ref="X18:X21" si="19">P18</f>
        <v>38745</v>
      </c>
      <c r="Y18" s="17">
        <v>45415.99</v>
      </c>
      <c r="Z18" s="66">
        <f t="shared" ref="Z18:Z21" si="20">(X18-Y18)</f>
        <v>-6670.989999999998</v>
      </c>
      <c r="AA18" s="9"/>
      <c r="AB18" s="64">
        <f>36900*1.07</f>
        <v>39483</v>
      </c>
      <c r="AC18" s="17">
        <v>34536.81</v>
      </c>
      <c r="AD18" s="67">
        <f t="shared" ref="AD18:AD21" si="21">(AB18-AC18)</f>
        <v>4946.1900000000023</v>
      </c>
      <c r="AE18" s="8"/>
      <c r="AF18" s="64">
        <f t="shared" ref="AF18:AF21" si="22">AB18</f>
        <v>39483</v>
      </c>
      <c r="AG18" s="17">
        <v>42693.61</v>
      </c>
      <c r="AH18" s="66">
        <f t="shared" ref="AH18:AH21" si="23">(AF18-AG18)</f>
        <v>-3210.6100000000006</v>
      </c>
      <c r="AI18" s="8"/>
      <c r="AJ18" s="64">
        <f t="shared" ref="AJ18:AJ21" si="24">AB18</f>
        <v>39483</v>
      </c>
      <c r="AK18" s="17">
        <v>36878.81</v>
      </c>
      <c r="AL18" s="67">
        <f t="shared" ref="AL18:AL21" si="25">(AJ18-AK18)</f>
        <v>2604.1900000000023</v>
      </c>
      <c r="AM18" s="8"/>
      <c r="AN18" s="64">
        <v>39800</v>
      </c>
      <c r="AO18" s="17">
        <v>50592.27</v>
      </c>
      <c r="AP18" s="66">
        <f t="shared" ref="AP18:AP21" si="26">(AN18-AO18)</f>
        <v>-10792.269999999997</v>
      </c>
      <c r="AQ18" s="8"/>
      <c r="AR18" s="64">
        <f t="shared" ref="AR18:AR21" si="27">AN18</f>
        <v>39800</v>
      </c>
      <c r="AS18" s="17">
        <v>44315.91</v>
      </c>
      <c r="AT18" s="67">
        <f t="shared" ref="AT18:AT21" si="28">(AR18-AS18)</f>
        <v>-4515.9100000000035</v>
      </c>
      <c r="AU18" s="8"/>
    </row>
    <row r="19" spans="1:47" ht="12" customHeight="1" x14ac:dyDescent="0.2">
      <c r="A19" s="10"/>
      <c r="B19" s="62" t="s">
        <v>22</v>
      </c>
      <c r="C19" s="68"/>
      <c r="D19" s="64">
        <v>3200</v>
      </c>
      <c r="E19" s="17">
        <v>469.57</v>
      </c>
      <c r="F19" s="69">
        <f t="shared" si="13"/>
        <v>2730.43</v>
      </c>
      <c r="G19" s="70"/>
      <c r="H19" s="64">
        <v>3200</v>
      </c>
      <c r="I19" s="17">
        <v>751.66</v>
      </c>
      <c r="J19" s="69">
        <f t="shared" si="14"/>
        <v>2448.34</v>
      </c>
      <c r="K19" s="8"/>
      <c r="L19" s="64">
        <v>3200</v>
      </c>
      <c r="M19" s="17">
        <v>719.57</v>
      </c>
      <c r="N19" s="67">
        <f t="shared" si="15"/>
        <v>2480.4299999999998</v>
      </c>
      <c r="O19" s="9"/>
      <c r="P19" s="64">
        <f>3200+125</f>
        <v>3325</v>
      </c>
      <c r="Q19" s="17">
        <v>719.57</v>
      </c>
      <c r="R19" s="67">
        <f t="shared" si="16"/>
        <v>2605.4299999999998</v>
      </c>
      <c r="S19" s="9"/>
      <c r="T19" s="64">
        <f t="shared" si="17"/>
        <v>3325</v>
      </c>
      <c r="U19" s="17">
        <v>2019.57</v>
      </c>
      <c r="V19" s="67">
        <f t="shared" si="18"/>
        <v>1305.43</v>
      </c>
      <c r="W19" s="9"/>
      <c r="X19" s="64">
        <f t="shared" si="19"/>
        <v>3325</v>
      </c>
      <c r="Y19" s="17">
        <v>2580</v>
      </c>
      <c r="Z19" s="67">
        <f t="shared" si="20"/>
        <v>745</v>
      </c>
      <c r="AA19" s="9"/>
      <c r="AB19" s="64">
        <f>3400</f>
        <v>3400</v>
      </c>
      <c r="AC19" s="17">
        <v>3369.57</v>
      </c>
      <c r="AD19" s="67">
        <f t="shared" si="21"/>
        <v>30.429999999999836</v>
      </c>
      <c r="AE19" s="8"/>
      <c r="AF19" s="64">
        <f t="shared" si="22"/>
        <v>3400</v>
      </c>
      <c r="AG19" s="17">
        <v>4869.57</v>
      </c>
      <c r="AH19" s="66">
        <f t="shared" si="23"/>
        <v>-1469.5699999999997</v>
      </c>
      <c r="AI19" s="8"/>
      <c r="AJ19" s="64">
        <f t="shared" si="24"/>
        <v>3400</v>
      </c>
      <c r="AK19" s="17">
        <v>1869.57</v>
      </c>
      <c r="AL19" s="67">
        <f t="shared" si="25"/>
        <v>1530.43</v>
      </c>
      <c r="AM19" s="8"/>
      <c r="AN19" s="64">
        <v>3450</v>
      </c>
      <c r="AO19" s="17">
        <v>1187.57</v>
      </c>
      <c r="AP19" s="67">
        <f t="shared" si="26"/>
        <v>2262.4300000000003</v>
      </c>
      <c r="AQ19" s="8"/>
      <c r="AR19" s="64">
        <f t="shared" si="27"/>
        <v>3450</v>
      </c>
      <c r="AS19" s="17">
        <v>4743.09</v>
      </c>
      <c r="AT19" s="66">
        <f t="shared" si="28"/>
        <v>-1293.0900000000001</v>
      </c>
      <c r="AU19" s="8"/>
    </row>
    <row r="20" spans="1:47" ht="12" customHeight="1" x14ac:dyDescent="0.2">
      <c r="A20" s="10"/>
      <c r="B20" s="62" t="s">
        <v>23</v>
      </c>
      <c r="C20" s="68"/>
      <c r="D20" s="64">
        <v>4700</v>
      </c>
      <c r="E20" s="17">
        <v>7042.6</v>
      </c>
      <c r="F20" s="65">
        <f t="shared" si="13"/>
        <v>-2342.6000000000004</v>
      </c>
      <c r="G20" s="71"/>
      <c r="H20" s="64">
        <v>4700</v>
      </c>
      <c r="I20" s="17">
        <v>4184.7</v>
      </c>
      <c r="J20" s="69">
        <f t="shared" si="14"/>
        <v>515.30000000000018</v>
      </c>
      <c r="K20" s="8"/>
      <c r="L20" s="64">
        <v>4700</v>
      </c>
      <c r="M20" s="17">
        <v>0</v>
      </c>
      <c r="N20" s="67">
        <f t="shared" si="15"/>
        <v>4700</v>
      </c>
      <c r="O20" s="9"/>
      <c r="P20" s="64">
        <f>4700+220</f>
        <v>4920</v>
      </c>
      <c r="Q20" s="17">
        <v>4471.3999999999996</v>
      </c>
      <c r="R20" s="67">
        <f t="shared" si="16"/>
        <v>448.60000000000036</v>
      </c>
      <c r="S20" s="9"/>
      <c r="T20" s="64">
        <f t="shared" si="17"/>
        <v>4920</v>
      </c>
      <c r="U20" s="17">
        <v>4869.2700000000004</v>
      </c>
      <c r="V20" s="67">
        <f t="shared" si="18"/>
        <v>50.729999999999563</v>
      </c>
      <c r="W20" s="9"/>
      <c r="X20" s="64">
        <f t="shared" si="19"/>
        <v>4920</v>
      </c>
      <c r="Y20" s="17">
        <v>10257.43</v>
      </c>
      <c r="Z20" s="66">
        <f t="shared" si="20"/>
        <v>-5337.43</v>
      </c>
      <c r="AA20" s="9"/>
      <c r="AB20" s="64">
        <v>4980</v>
      </c>
      <c r="AC20" s="17">
        <v>4814.8100000000004</v>
      </c>
      <c r="AD20" s="67">
        <f t="shared" si="21"/>
        <v>165.1899999999996</v>
      </c>
      <c r="AE20" s="8"/>
      <c r="AF20" s="64">
        <f t="shared" si="22"/>
        <v>4980</v>
      </c>
      <c r="AG20" s="17">
        <v>0</v>
      </c>
      <c r="AH20" s="67">
        <f t="shared" si="23"/>
        <v>4980</v>
      </c>
      <c r="AI20" s="8"/>
      <c r="AJ20" s="64">
        <f t="shared" si="24"/>
        <v>4980</v>
      </c>
      <c r="AK20" s="17">
        <v>5118.05</v>
      </c>
      <c r="AL20" s="66">
        <f t="shared" si="25"/>
        <v>-138.05000000000018</v>
      </c>
      <c r="AM20" s="8"/>
      <c r="AN20" s="64">
        <v>4990</v>
      </c>
      <c r="AO20" s="17">
        <v>5002.53</v>
      </c>
      <c r="AP20" s="66">
        <f t="shared" si="26"/>
        <v>-12.529999999999745</v>
      </c>
      <c r="AQ20" s="8"/>
      <c r="AR20" s="64">
        <f t="shared" si="27"/>
        <v>4990</v>
      </c>
      <c r="AS20" s="17">
        <v>6468.57</v>
      </c>
      <c r="AT20" s="66">
        <f t="shared" si="28"/>
        <v>-1478.5699999999997</v>
      </c>
      <c r="AU20" s="8"/>
    </row>
    <row r="21" spans="1:47" ht="12" customHeight="1" x14ac:dyDescent="0.2">
      <c r="A21" s="10"/>
      <c r="B21" s="62" t="s">
        <v>24</v>
      </c>
      <c r="C21" s="68"/>
      <c r="D21" s="64">
        <v>2300</v>
      </c>
      <c r="E21" s="17">
        <v>875</v>
      </c>
      <c r="F21" s="69">
        <f t="shared" si="13"/>
        <v>1425</v>
      </c>
      <c r="G21" s="71"/>
      <c r="H21" s="64">
        <v>2300</v>
      </c>
      <c r="I21" s="17">
        <v>689</v>
      </c>
      <c r="J21" s="69">
        <f t="shared" si="14"/>
        <v>1611</v>
      </c>
      <c r="K21" s="8"/>
      <c r="L21" s="64">
        <v>2300</v>
      </c>
      <c r="M21" s="17">
        <v>596</v>
      </c>
      <c r="N21" s="67">
        <f t="shared" si="15"/>
        <v>1704</v>
      </c>
      <c r="O21" s="9"/>
      <c r="P21" s="64">
        <f>2300+120</f>
        <v>2420</v>
      </c>
      <c r="Q21" s="17">
        <v>2300</v>
      </c>
      <c r="R21" s="67">
        <f t="shared" si="16"/>
        <v>120</v>
      </c>
      <c r="S21" s="9"/>
      <c r="T21" s="64">
        <f t="shared" si="17"/>
        <v>2420</v>
      </c>
      <c r="U21" s="17">
        <v>2028</v>
      </c>
      <c r="V21" s="67">
        <f t="shared" si="18"/>
        <v>392</v>
      </c>
      <c r="W21" s="9"/>
      <c r="X21" s="64">
        <f t="shared" si="19"/>
        <v>2420</v>
      </c>
      <c r="Y21" s="17">
        <v>0</v>
      </c>
      <c r="Z21" s="67">
        <f t="shared" si="20"/>
        <v>2420</v>
      </c>
      <c r="AA21" s="9"/>
      <c r="AB21" s="64">
        <v>2500</v>
      </c>
      <c r="AC21" s="17">
        <v>5108</v>
      </c>
      <c r="AD21" s="66">
        <f t="shared" si="21"/>
        <v>-2608</v>
      </c>
      <c r="AE21" s="8"/>
      <c r="AF21" s="64">
        <f t="shared" si="22"/>
        <v>2500</v>
      </c>
      <c r="AG21" s="17">
        <v>7022</v>
      </c>
      <c r="AH21" s="66">
        <f t="shared" si="23"/>
        <v>-4522</v>
      </c>
      <c r="AI21" s="8"/>
      <c r="AJ21" s="64">
        <f t="shared" si="24"/>
        <v>2500</v>
      </c>
      <c r="AK21" s="17">
        <v>2000</v>
      </c>
      <c r="AL21" s="67">
        <f t="shared" si="25"/>
        <v>500</v>
      </c>
      <c r="AM21" s="8"/>
      <c r="AN21" s="64">
        <v>2540</v>
      </c>
      <c r="AO21" s="17">
        <v>2207</v>
      </c>
      <c r="AP21" s="67">
        <f t="shared" si="26"/>
        <v>333</v>
      </c>
      <c r="AQ21" s="8"/>
      <c r="AR21" s="64">
        <f t="shared" si="27"/>
        <v>2540</v>
      </c>
      <c r="AS21" s="17">
        <v>3100</v>
      </c>
      <c r="AT21" s="66">
        <f t="shared" si="28"/>
        <v>-560</v>
      </c>
      <c r="AU21" s="8"/>
    </row>
    <row r="22" spans="1:47" ht="12" customHeight="1" x14ac:dyDescent="0.2">
      <c r="A22" s="10"/>
      <c r="B22" s="62" t="s">
        <v>25</v>
      </c>
      <c r="C22" s="68"/>
      <c r="D22" s="64">
        <v>0</v>
      </c>
      <c r="E22" s="17">
        <v>0</v>
      </c>
      <c r="F22" s="65"/>
      <c r="G22" s="72"/>
      <c r="H22" s="64">
        <v>0</v>
      </c>
      <c r="I22" s="17">
        <f>[1]FEV22!$D$24+[1]FEV22!$D$25</f>
        <v>0</v>
      </c>
      <c r="J22" s="65"/>
      <c r="K22" s="8"/>
      <c r="L22" s="64">
        <v>0</v>
      </c>
      <c r="M22" s="17">
        <f>[1]MAR22!$D$24+[1]MAR22!$D$25</f>
        <v>0</v>
      </c>
      <c r="N22" s="66"/>
      <c r="O22" s="9"/>
      <c r="P22" s="64">
        <v>0</v>
      </c>
      <c r="Q22" s="17">
        <v>0</v>
      </c>
      <c r="R22" s="66"/>
      <c r="S22" s="9"/>
      <c r="T22" s="64">
        <v>0</v>
      </c>
      <c r="U22" s="17">
        <v>0</v>
      </c>
      <c r="V22" s="66"/>
      <c r="W22" s="9"/>
      <c r="X22" s="64">
        <v>0</v>
      </c>
      <c r="Y22" s="17">
        <v>0</v>
      </c>
      <c r="Z22" s="66"/>
      <c r="AA22" s="9"/>
      <c r="AB22" s="64">
        <v>0</v>
      </c>
      <c r="AC22" s="17">
        <v>0</v>
      </c>
      <c r="AD22" s="66"/>
      <c r="AE22" s="8"/>
      <c r="AF22" s="64">
        <v>0</v>
      </c>
      <c r="AG22" s="17">
        <f>[1]AGO22!$D$24+[1]AGO22!$D$25</f>
        <v>0</v>
      </c>
      <c r="AH22" s="66"/>
      <c r="AI22" s="8"/>
      <c r="AJ22" s="64">
        <v>0</v>
      </c>
      <c r="AK22" s="17">
        <v>0</v>
      </c>
      <c r="AL22" s="66"/>
      <c r="AM22" s="8"/>
      <c r="AN22" s="64">
        <v>0</v>
      </c>
      <c r="AO22" s="17">
        <f>[1]OUT22!$D$24+[1]OUT22!$D$25</f>
        <v>0</v>
      </c>
      <c r="AP22" s="66"/>
      <c r="AQ22" s="8"/>
      <c r="AR22" s="64">
        <v>0</v>
      </c>
      <c r="AS22" s="17">
        <v>0</v>
      </c>
      <c r="AT22" s="66"/>
      <c r="AU22" s="8"/>
    </row>
    <row r="23" spans="1:47" ht="12" customHeight="1" x14ac:dyDescent="0.2">
      <c r="A23" s="10"/>
      <c r="B23" s="73" t="s">
        <v>26</v>
      </c>
      <c r="C23" s="74"/>
      <c r="D23" s="75">
        <f t="shared" ref="D23:E23" si="29">SUM(D18:D22)</f>
        <v>47100</v>
      </c>
      <c r="E23" s="75">
        <f t="shared" si="29"/>
        <v>45325.17</v>
      </c>
      <c r="F23" s="76">
        <f>(D23-E23)</f>
        <v>1774.8300000000017</v>
      </c>
      <c r="G23" s="65"/>
      <c r="H23" s="75">
        <f t="shared" ref="H23:I23" si="30">SUM(H18:H22)</f>
        <v>47100</v>
      </c>
      <c r="I23" s="75">
        <f t="shared" si="30"/>
        <v>44154.17</v>
      </c>
      <c r="J23" s="76">
        <f>(H23-I23)</f>
        <v>2945.8300000000017</v>
      </c>
      <c r="K23" s="8"/>
      <c r="L23" s="75">
        <f t="shared" ref="L23:M23" si="31">SUM(L18:L22)</f>
        <v>47100</v>
      </c>
      <c r="M23" s="75">
        <f t="shared" si="31"/>
        <v>53884.37</v>
      </c>
      <c r="N23" s="77">
        <f>(L23-M23)</f>
        <v>-6784.3700000000026</v>
      </c>
      <c r="O23" s="9"/>
      <c r="P23" s="75">
        <f t="shared" ref="P23:Q23" si="32">SUM(P18:P22)</f>
        <v>49410</v>
      </c>
      <c r="Q23" s="75">
        <f t="shared" si="32"/>
        <v>52145.78</v>
      </c>
      <c r="R23" s="77">
        <f>(P23-Q23)</f>
        <v>-2735.7799999999988</v>
      </c>
      <c r="S23" s="9"/>
      <c r="T23" s="75">
        <f t="shared" ref="T23:U23" si="33">SUM(T18:T22)</f>
        <v>49410</v>
      </c>
      <c r="U23" s="75">
        <f t="shared" si="33"/>
        <v>43833.64</v>
      </c>
      <c r="V23" s="77">
        <f>(T23-U23)</f>
        <v>5576.3600000000006</v>
      </c>
      <c r="W23" s="9"/>
      <c r="X23" s="75">
        <f t="shared" ref="X23:Y23" si="34">SUM(X18:X22)</f>
        <v>49410</v>
      </c>
      <c r="Y23" s="75">
        <f t="shared" si="34"/>
        <v>58253.42</v>
      </c>
      <c r="Z23" s="77">
        <f>(X23-Y23)</f>
        <v>-8843.4199999999983</v>
      </c>
      <c r="AA23" s="9"/>
      <c r="AB23" s="75">
        <f t="shared" ref="AB23:AC23" si="35">SUM(AB18:AB22)</f>
        <v>50363</v>
      </c>
      <c r="AC23" s="75">
        <f t="shared" si="35"/>
        <v>47829.189999999995</v>
      </c>
      <c r="AD23" s="77">
        <f>(AB23-AC23)</f>
        <v>2533.8100000000049</v>
      </c>
      <c r="AE23" s="8"/>
      <c r="AF23" s="75">
        <f t="shared" ref="AF23:AG23" si="36">SUM(AF18:AF22)</f>
        <v>50363</v>
      </c>
      <c r="AG23" s="75">
        <f t="shared" si="36"/>
        <v>54585.18</v>
      </c>
      <c r="AH23" s="77">
        <f>(AF23-AG23)</f>
        <v>-4222.18</v>
      </c>
      <c r="AI23" s="8"/>
      <c r="AJ23" s="75">
        <f t="shared" ref="AJ23:AK23" si="37">SUM(AJ18:AJ22)</f>
        <v>50363</v>
      </c>
      <c r="AK23" s="75">
        <f t="shared" si="37"/>
        <v>45866.43</v>
      </c>
      <c r="AL23" s="78">
        <f>(AJ23-AK23)</f>
        <v>4496.57</v>
      </c>
      <c r="AM23" s="8"/>
      <c r="AN23" s="75">
        <f t="shared" ref="AN23:AO23" si="38">SUM(AN18:AN22)</f>
        <v>50780</v>
      </c>
      <c r="AO23" s="75">
        <f t="shared" si="38"/>
        <v>58989.369999999995</v>
      </c>
      <c r="AP23" s="77">
        <f>(AN23-AO23)</f>
        <v>-8209.3699999999953</v>
      </c>
      <c r="AQ23" s="8"/>
      <c r="AR23" s="75">
        <f t="shared" ref="AR23:AS23" si="39">SUM(AR18:AR22)</f>
        <v>50780</v>
      </c>
      <c r="AS23" s="75">
        <f t="shared" si="39"/>
        <v>58627.57</v>
      </c>
      <c r="AT23" s="77">
        <f>(AR23-AS23)</f>
        <v>-7847.57</v>
      </c>
      <c r="AU23" s="8"/>
    </row>
    <row r="24" spans="1:47" ht="12" customHeight="1" x14ac:dyDescent="0.2">
      <c r="A24" s="10"/>
      <c r="B24" s="79" t="s">
        <v>27</v>
      </c>
      <c r="C24" s="80"/>
      <c r="D24" s="81"/>
      <c r="E24" s="17"/>
      <c r="F24" s="82"/>
      <c r="G24" s="83"/>
      <c r="H24" s="81"/>
      <c r="I24" s="17"/>
      <c r="J24" s="82"/>
      <c r="K24" s="8"/>
      <c r="L24" s="81"/>
      <c r="M24" s="17"/>
      <c r="N24" s="84"/>
      <c r="O24" s="9"/>
      <c r="P24" s="81"/>
      <c r="Q24" s="17"/>
      <c r="R24" s="84"/>
      <c r="S24" s="9"/>
      <c r="T24" s="81"/>
      <c r="U24" s="17"/>
      <c r="V24" s="84"/>
      <c r="W24" s="9"/>
      <c r="X24" s="81"/>
      <c r="Y24" s="17"/>
      <c r="Z24" s="84"/>
      <c r="AA24" s="9"/>
      <c r="AB24" s="81"/>
      <c r="AC24" s="17"/>
      <c r="AD24" s="84"/>
      <c r="AE24" s="8"/>
      <c r="AF24" s="81"/>
      <c r="AG24" s="17"/>
      <c r="AH24" s="84"/>
      <c r="AI24" s="8"/>
      <c r="AJ24" s="81"/>
      <c r="AK24" s="17"/>
      <c r="AL24" s="84"/>
      <c r="AM24" s="8"/>
      <c r="AN24" s="81"/>
      <c r="AO24" s="17"/>
      <c r="AP24" s="84"/>
      <c r="AQ24" s="8"/>
      <c r="AR24" s="81"/>
      <c r="AS24" s="17"/>
      <c r="AT24" s="84"/>
      <c r="AU24" s="8"/>
    </row>
    <row r="25" spans="1:47" ht="12" customHeight="1" x14ac:dyDescent="0.2">
      <c r="A25" s="10"/>
      <c r="B25" s="62" t="s">
        <v>28</v>
      </c>
      <c r="C25" s="62"/>
      <c r="D25" s="64">
        <v>5600</v>
      </c>
      <c r="E25" s="17">
        <v>4354.55</v>
      </c>
      <c r="F25" s="69">
        <f t="shared" ref="F25:F26" si="40">(D25-E25)</f>
        <v>1245.4499999999998</v>
      </c>
      <c r="G25" s="82"/>
      <c r="H25" s="64">
        <v>5600</v>
      </c>
      <c r="I25" s="17">
        <v>3438.93</v>
      </c>
      <c r="J25" s="69">
        <f t="shared" ref="J25:J26" si="41">(H25-I25)</f>
        <v>2161.0700000000002</v>
      </c>
      <c r="K25" s="8"/>
      <c r="L25" s="64">
        <v>5600</v>
      </c>
      <c r="M25" s="17">
        <v>12924.13</v>
      </c>
      <c r="N25" s="66">
        <f t="shared" ref="N25:N26" si="42">(L25-M25)</f>
        <v>-7324.1299999999992</v>
      </c>
      <c r="O25" s="9"/>
      <c r="P25" s="64">
        <f>5600+410</f>
        <v>6010</v>
      </c>
      <c r="Q25" s="17">
        <v>18823.509999999998</v>
      </c>
      <c r="R25" s="66">
        <f t="shared" ref="R25:R26" si="43">(P25-Q25)</f>
        <v>-12813.509999999998</v>
      </c>
      <c r="S25" s="9"/>
      <c r="T25" s="64">
        <f t="shared" ref="T25:T26" si="44">P25</f>
        <v>6010</v>
      </c>
      <c r="U25" s="17">
        <v>14442.53</v>
      </c>
      <c r="V25" s="66">
        <f t="shared" ref="V25:V26" si="45">(T25-U25)</f>
        <v>-8432.5300000000007</v>
      </c>
      <c r="W25" s="9"/>
      <c r="X25" s="64">
        <f t="shared" ref="X25:X26" si="46">P25</f>
        <v>6010</v>
      </c>
      <c r="Y25" s="17">
        <v>5262.01</v>
      </c>
      <c r="Z25" s="67">
        <f t="shared" ref="Z25:Z26" si="47">(X25-Y25)</f>
        <v>747.98999999999978</v>
      </c>
      <c r="AA25" s="9"/>
      <c r="AB25" s="64">
        <v>6080</v>
      </c>
      <c r="AC25" s="17">
        <v>5417.34</v>
      </c>
      <c r="AD25" s="67">
        <f t="shared" ref="AD25:AD26" si="48">(AB25-AC25)</f>
        <v>662.65999999999985</v>
      </c>
      <c r="AE25" s="8"/>
      <c r="AF25" s="64">
        <f t="shared" ref="AF25:AF26" si="49">AB25</f>
        <v>6080</v>
      </c>
      <c r="AG25" s="17">
        <v>14762.95</v>
      </c>
      <c r="AH25" s="66">
        <f t="shared" ref="AH25:AH26" si="50">(AF25-AG25)</f>
        <v>-8682.9500000000007</v>
      </c>
      <c r="AI25" s="8"/>
      <c r="AJ25" s="64">
        <f t="shared" ref="AJ25:AJ26" si="51">AB25</f>
        <v>6080</v>
      </c>
      <c r="AK25" s="17">
        <v>8187.84</v>
      </c>
      <c r="AL25" s="66">
        <f t="shared" ref="AL25:AL26" si="52">(AJ25-AK25)</f>
        <v>-2107.84</v>
      </c>
      <c r="AM25" s="8"/>
      <c r="AN25" s="64">
        <v>6100</v>
      </c>
      <c r="AO25" s="17">
        <v>4501.1099999999997</v>
      </c>
      <c r="AP25" s="67">
        <f t="shared" ref="AP25:AP26" si="53">(AN25-AO25)</f>
        <v>1598.8900000000003</v>
      </c>
      <c r="AQ25" s="8"/>
      <c r="AR25" s="64">
        <f t="shared" ref="AR25:AR26" si="54">AN25</f>
        <v>6100</v>
      </c>
      <c r="AS25" s="17">
        <v>9013.1</v>
      </c>
      <c r="AT25" s="67">
        <f t="shared" ref="AT25:AT26" si="55">(AR25-AS25)</f>
        <v>-2913.1000000000004</v>
      </c>
      <c r="AU25" s="8"/>
    </row>
    <row r="26" spans="1:47" ht="12" customHeight="1" x14ac:dyDescent="0.2">
      <c r="A26" s="10"/>
      <c r="B26" s="62" t="s">
        <v>29</v>
      </c>
      <c r="C26" s="62"/>
      <c r="D26" s="64">
        <v>11500</v>
      </c>
      <c r="E26" s="17">
        <v>13524.18</v>
      </c>
      <c r="F26" s="65">
        <f t="shared" si="40"/>
        <v>-2024.1800000000003</v>
      </c>
      <c r="G26" s="69"/>
      <c r="H26" s="64">
        <v>11500</v>
      </c>
      <c r="I26" s="17">
        <v>13626.81</v>
      </c>
      <c r="J26" s="65">
        <f t="shared" si="41"/>
        <v>-2126.8099999999995</v>
      </c>
      <c r="K26" s="8"/>
      <c r="L26" s="64">
        <v>11500</v>
      </c>
      <c r="M26" s="17">
        <v>10149.76</v>
      </c>
      <c r="N26" s="67">
        <f t="shared" si="42"/>
        <v>1350.2399999999998</v>
      </c>
      <c r="O26" s="9"/>
      <c r="P26" s="64">
        <f>11500+1050</f>
        <v>12550</v>
      </c>
      <c r="Q26" s="17">
        <v>0</v>
      </c>
      <c r="R26" s="67">
        <f t="shared" si="43"/>
        <v>12550</v>
      </c>
      <c r="S26" s="9"/>
      <c r="T26" s="64">
        <f t="shared" si="44"/>
        <v>12550</v>
      </c>
      <c r="U26" s="17">
        <v>8343.99</v>
      </c>
      <c r="V26" s="67">
        <f t="shared" si="45"/>
        <v>4206.01</v>
      </c>
      <c r="W26" s="9"/>
      <c r="X26" s="64">
        <f t="shared" si="46"/>
        <v>12550</v>
      </c>
      <c r="Y26" s="17">
        <v>13725.54</v>
      </c>
      <c r="Z26" s="66">
        <f t="shared" si="47"/>
        <v>-1175.5400000000009</v>
      </c>
      <c r="AA26" s="9"/>
      <c r="AB26" s="64">
        <v>12620</v>
      </c>
      <c r="AC26" s="17">
        <v>15012.65</v>
      </c>
      <c r="AD26" s="66">
        <f t="shared" si="48"/>
        <v>-2392.6499999999996</v>
      </c>
      <c r="AE26" s="8"/>
      <c r="AF26" s="64">
        <f t="shared" si="49"/>
        <v>12620</v>
      </c>
      <c r="AG26" s="17">
        <v>4563.78</v>
      </c>
      <c r="AH26" s="67">
        <f t="shared" si="50"/>
        <v>8056.22</v>
      </c>
      <c r="AI26" s="8"/>
      <c r="AJ26" s="64">
        <f t="shared" si="51"/>
        <v>12620</v>
      </c>
      <c r="AK26" s="17">
        <v>13980.16</v>
      </c>
      <c r="AL26" s="66">
        <f t="shared" si="52"/>
        <v>-1360.1599999999999</v>
      </c>
      <c r="AM26" s="8"/>
      <c r="AN26" s="64">
        <v>12700</v>
      </c>
      <c r="AO26" s="17">
        <v>4654.84</v>
      </c>
      <c r="AP26" s="67">
        <f t="shared" si="53"/>
        <v>8045.16</v>
      </c>
      <c r="AQ26" s="8"/>
      <c r="AR26" s="64">
        <f t="shared" si="54"/>
        <v>12700</v>
      </c>
      <c r="AS26" s="17">
        <v>12490.67</v>
      </c>
      <c r="AT26" s="67">
        <f t="shared" si="55"/>
        <v>209.32999999999993</v>
      </c>
      <c r="AU26" s="8"/>
    </row>
    <row r="27" spans="1:47" ht="12" customHeight="1" x14ac:dyDescent="0.2">
      <c r="A27" s="10"/>
      <c r="B27" s="62"/>
      <c r="C27" s="62"/>
      <c r="D27" s="64"/>
      <c r="E27" s="17"/>
      <c r="F27" s="82"/>
      <c r="G27" s="82"/>
      <c r="H27" s="64"/>
      <c r="I27" s="17"/>
      <c r="J27" s="82"/>
      <c r="K27" s="8"/>
      <c r="L27" s="64"/>
      <c r="M27" s="17"/>
      <c r="N27" s="84"/>
      <c r="O27" s="9"/>
      <c r="P27" s="64"/>
      <c r="Q27" s="17"/>
      <c r="R27" s="84"/>
      <c r="S27" s="9"/>
      <c r="T27" s="64"/>
      <c r="U27" s="17"/>
      <c r="V27" s="84"/>
      <c r="W27" s="9"/>
      <c r="X27" s="64"/>
      <c r="Y27" s="17"/>
      <c r="Z27" s="84"/>
      <c r="AA27" s="9"/>
      <c r="AB27" s="64"/>
      <c r="AC27" s="17"/>
      <c r="AD27" s="84"/>
      <c r="AE27" s="8"/>
      <c r="AF27" s="64"/>
      <c r="AG27" s="17"/>
      <c r="AH27" s="84"/>
      <c r="AI27" s="8"/>
      <c r="AJ27" s="64"/>
      <c r="AK27" s="17"/>
      <c r="AL27" s="84"/>
      <c r="AM27" s="8"/>
      <c r="AN27" s="64"/>
      <c r="AO27" s="17"/>
      <c r="AP27" s="84"/>
      <c r="AQ27" s="8"/>
      <c r="AR27" s="64"/>
      <c r="AS27" s="17"/>
      <c r="AT27" s="84"/>
      <c r="AU27" s="8"/>
    </row>
    <row r="28" spans="1:47" ht="12" customHeight="1" x14ac:dyDescent="0.2">
      <c r="A28" s="10"/>
      <c r="B28" s="36" t="s">
        <v>26</v>
      </c>
      <c r="C28" s="36"/>
      <c r="D28" s="75">
        <f t="shared" ref="D28:E28" si="56">SUM(D24:D27)</f>
        <v>17100</v>
      </c>
      <c r="E28" s="75">
        <f t="shared" si="56"/>
        <v>17878.73</v>
      </c>
      <c r="F28" s="76">
        <f t="shared" ref="F28:F29" si="57">(D28-E28)</f>
        <v>-778.72999999999956</v>
      </c>
      <c r="G28" s="82"/>
      <c r="H28" s="75">
        <f t="shared" ref="H28:I28" si="58">SUM(H24:H27)</f>
        <v>17100</v>
      </c>
      <c r="I28" s="75">
        <f t="shared" si="58"/>
        <v>17065.739999999998</v>
      </c>
      <c r="J28" s="85">
        <f t="shared" ref="J28:J29" si="59">(H28-I28)</f>
        <v>34.260000000002037</v>
      </c>
      <c r="K28" s="8"/>
      <c r="L28" s="75">
        <f t="shared" ref="L28:M28" si="60">SUM(L24:L27)</f>
        <v>17100</v>
      </c>
      <c r="M28" s="75">
        <f t="shared" si="60"/>
        <v>23073.89</v>
      </c>
      <c r="N28" s="77">
        <f t="shared" ref="N28:N29" si="61">(L28-M28)</f>
        <v>-5973.8899999999994</v>
      </c>
      <c r="O28" s="9"/>
      <c r="P28" s="75">
        <f t="shared" ref="P28:Q28" si="62">SUM(P24:P27)</f>
        <v>18560</v>
      </c>
      <c r="Q28" s="75">
        <f t="shared" si="62"/>
        <v>18823.509999999998</v>
      </c>
      <c r="R28" s="77">
        <f t="shared" ref="R28:R29" si="63">(P28-Q28)</f>
        <v>-263.5099999999984</v>
      </c>
      <c r="S28" s="9"/>
      <c r="T28" s="75">
        <f t="shared" ref="T28:U28" si="64">SUM(T24:T27)</f>
        <v>18560</v>
      </c>
      <c r="U28" s="75">
        <f t="shared" si="64"/>
        <v>22786.52</v>
      </c>
      <c r="V28" s="77">
        <f t="shared" ref="V28:V29" si="65">(T28-U28)</f>
        <v>-4226.5200000000004</v>
      </c>
      <c r="W28" s="9"/>
      <c r="X28" s="75">
        <f t="shared" ref="X28:Y28" si="66">SUM(X24:X27)</f>
        <v>18560</v>
      </c>
      <c r="Y28" s="75">
        <f t="shared" si="66"/>
        <v>18987.550000000003</v>
      </c>
      <c r="Z28" s="77">
        <f t="shared" ref="Z28:Z29" si="67">(X28-Y28)</f>
        <v>-427.55000000000291</v>
      </c>
      <c r="AA28" s="9"/>
      <c r="AB28" s="75">
        <f t="shared" ref="AB28:AC28" si="68">SUM(AB24:AB27)</f>
        <v>18700</v>
      </c>
      <c r="AC28" s="75">
        <f t="shared" si="68"/>
        <v>20429.989999999998</v>
      </c>
      <c r="AD28" s="77">
        <f t="shared" ref="AD28:AD29" si="69">(AB28-AC28)</f>
        <v>-1729.989999999998</v>
      </c>
      <c r="AE28" s="8"/>
      <c r="AF28" s="75">
        <f t="shared" ref="AF28:AG28" si="70">SUM(AF24:AF27)</f>
        <v>18700</v>
      </c>
      <c r="AG28" s="75">
        <f t="shared" si="70"/>
        <v>19326.73</v>
      </c>
      <c r="AH28" s="77">
        <f t="shared" ref="AH28:AH29" si="71">(AF28-AG28)</f>
        <v>-626.72999999999956</v>
      </c>
      <c r="AI28" s="8"/>
      <c r="AJ28" s="75">
        <f t="shared" ref="AJ28:AK28" si="72">SUM(AJ24:AJ27)</f>
        <v>18700</v>
      </c>
      <c r="AK28" s="75">
        <f t="shared" si="72"/>
        <v>22168</v>
      </c>
      <c r="AL28" s="77">
        <f t="shared" ref="AL28:AL29" si="73">(AJ28-AK28)</f>
        <v>-3468</v>
      </c>
      <c r="AM28" s="8"/>
      <c r="AN28" s="75">
        <f t="shared" ref="AN28:AO28" si="74">SUM(AN24:AN27)</f>
        <v>18800</v>
      </c>
      <c r="AO28" s="75">
        <f t="shared" si="74"/>
        <v>9155.9500000000007</v>
      </c>
      <c r="AP28" s="78">
        <f t="shared" ref="AP28:AP29" si="75">(AN28-AO28)</f>
        <v>9644.0499999999993</v>
      </c>
      <c r="AQ28" s="8"/>
      <c r="AR28" s="75">
        <f t="shared" ref="AR28:AS28" si="76">SUM(AR24:AR27)</f>
        <v>18800</v>
      </c>
      <c r="AS28" s="75">
        <f t="shared" si="76"/>
        <v>21503.77</v>
      </c>
      <c r="AT28" s="78">
        <f t="shared" ref="AT28:AT29" si="77">(AR28-AS28)</f>
        <v>-2703.7700000000004</v>
      </c>
      <c r="AU28" s="8"/>
    </row>
    <row r="29" spans="1:47" ht="12" customHeight="1" x14ac:dyDescent="0.2">
      <c r="A29" s="10"/>
      <c r="B29" s="86" t="s">
        <v>30</v>
      </c>
      <c r="C29" s="36"/>
      <c r="D29" s="87">
        <f t="shared" ref="D29:E29" si="78">D23+D28</f>
        <v>64200</v>
      </c>
      <c r="E29" s="87">
        <f t="shared" si="78"/>
        <v>63203.899999999994</v>
      </c>
      <c r="F29" s="85">
        <f t="shared" si="57"/>
        <v>996.10000000000582</v>
      </c>
      <c r="G29" s="69"/>
      <c r="H29" s="87">
        <f t="shared" ref="H29:I29" si="79">H23+H28</f>
        <v>64200</v>
      </c>
      <c r="I29" s="87">
        <f t="shared" si="79"/>
        <v>61219.909999999996</v>
      </c>
      <c r="J29" s="85">
        <f t="shared" si="59"/>
        <v>2980.0900000000038</v>
      </c>
      <c r="K29" s="8"/>
      <c r="L29" s="87">
        <f t="shared" ref="L29:M29" si="80">L23+L28</f>
        <v>64200</v>
      </c>
      <c r="M29" s="87">
        <f t="shared" si="80"/>
        <v>76958.260000000009</v>
      </c>
      <c r="N29" s="77">
        <f t="shared" si="61"/>
        <v>-12758.260000000009</v>
      </c>
      <c r="O29" s="9"/>
      <c r="P29" s="87">
        <f t="shared" ref="P29:Q29" si="81">P23+P28</f>
        <v>67970</v>
      </c>
      <c r="Q29" s="87">
        <f t="shared" si="81"/>
        <v>70969.289999999994</v>
      </c>
      <c r="R29" s="77">
        <f t="shared" si="63"/>
        <v>-2999.2899999999936</v>
      </c>
      <c r="S29" s="9"/>
      <c r="T29" s="87">
        <f t="shared" ref="T29:U29" si="82">T23+T28</f>
        <v>67970</v>
      </c>
      <c r="U29" s="87">
        <f t="shared" si="82"/>
        <v>66620.160000000003</v>
      </c>
      <c r="V29" s="77">
        <f t="shared" si="65"/>
        <v>1349.8399999999965</v>
      </c>
      <c r="W29" s="9"/>
      <c r="X29" s="87">
        <f t="shared" ref="X29:Y29" si="83">X23+X28</f>
        <v>67970</v>
      </c>
      <c r="Y29" s="87">
        <f t="shared" si="83"/>
        <v>77240.97</v>
      </c>
      <c r="Z29" s="77">
        <f t="shared" si="67"/>
        <v>-9270.9700000000012</v>
      </c>
      <c r="AA29" s="9"/>
      <c r="AB29" s="87">
        <f t="shared" ref="AB29:AC29" si="84">AB23+AB28</f>
        <v>69063</v>
      </c>
      <c r="AC29" s="87">
        <f t="shared" si="84"/>
        <v>68259.179999999993</v>
      </c>
      <c r="AD29" s="77">
        <f t="shared" si="69"/>
        <v>803.82000000000698</v>
      </c>
      <c r="AE29" s="8"/>
      <c r="AF29" s="87">
        <f t="shared" ref="AF29:AG29" si="85">AF23+AF28</f>
        <v>69063</v>
      </c>
      <c r="AG29" s="87">
        <f t="shared" si="85"/>
        <v>73911.91</v>
      </c>
      <c r="AH29" s="77">
        <f t="shared" si="71"/>
        <v>-4848.9100000000035</v>
      </c>
      <c r="AI29" s="8"/>
      <c r="AJ29" s="87">
        <f t="shared" ref="AJ29:AK29" si="86">AJ23+AJ28</f>
        <v>69063</v>
      </c>
      <c r="AK29" s="87">
        <f t="shared" si="86"/>
        <v>68034.429999999993</v>
      </c>
      <c r="AL29" s="78">
        <f t="shared" si="73"/>
        <v>1028.570000000007</v>
      </c>
      <c r="AM29" s="8"/>
      <c r="AN29" s="87">
        <f t="shared" ref="AN29:AO29" si="87">AN23+AN28</f>
        <v>69580</v>
      </c>
      <c r="AO29" s="87">
        <f t="shared" si="87"/>
        <v>68145.319999999992</v>
      </c>
      <c r="AP29" s="77">
        <f t="shared" si="75"/>
        <v>1434.6800000000076</v>
      </c>
      <c r="AQ29" s="8"/>
      <c r="AR29" s="87">
        <f t="shared" ref="AR29:AS29" si="88">AR23+AR28</f>
        <v>69580</v>
      </c>
      <c r="AS29" s="87">
        <f t="shared" si="88"/>
        <v>80131.34</v>
      </c>
      <c r="AT29" s="77">
        <f t="shared" si="77"/>
        <v>-10551.339999999997</v>
      </c>
      <c r="AU29" s="8"/>
    </row>
    <row r="30" spans="1:47" ht="12" customHeight="1" x14ac:dyDescent="0.2">
      <c r="A30" s="10"/>
      <c r="B30" s="88" t="s">
        <v>31</v>
      </c>
      <c r="C30" s="89"/>
      <c r="D30" s="90" t="s">
        <v>12</v>
      </c>
      <c r="E30" s="90" t="s">
        <v>13</v>
      </c>
      <c r="F30" s="91" t="s">
        <v>14</v>
      </c>
      <c r="G30" s="60"/>
      <c r="H30" s="90" t="s">
        <v>12</v>
      </c>
      <c r="I30" s="90" t="s">
        <v>13</v>
      </c>
      <c r="J30" s="91" t="s">
        <v>14</v>
      </c>
      <c r="K30" s="8"/>
      <c r="L30" s="90" t="s">
        <v>12</v>
      </c>
      <c r="M30" s="90" t="s">
        <v>13</v>
      </c>
      <c r="N30" s="92" t="s">
        <v>14</v>
      </c>
      <c r="O30" s="9"/>
      <c r="P30" s="90" t="s">
        <v>12</v>
      </c>
      <c r="Q30" s="90" t="s">
        <v>13</v>
      </c>
      <c r="R30" s="92" t="s">
        <v>14</v>
      </c>
      <c r="S30" s="9"/>
      <c r="T30" s="90" t="s">
        <v>12</v>
      </c>
      <c r="U30" s="90" t="s">
        <v>13</v>
      </c>
      <c r="V30" s="92" t="s">
        <v>14</v>
      </c>
      <c r="W30" s="9"/>
      <c r="X30" s="90" t="s">
        <v>12</v>
      </c>
      <c r="Y30" s="90" t="s">
        <v>13</v>
      </c>
      <c r="Z30" s="92" t="s">
        <v>14</v>
      </c>
      <c r="AA30" s="9"/>
      <c r="AB30" s="90" t="s">
        <v>12</v>
      </c>
      <c r="AC30" s="90" t="s">
        <v>13</v>
      </c>
      <c r="AD30" s="92" t="s">
        <v>14</v>
      </c>
      <c r="AE30" s="8"/>
      <c r="AF30" s="90" t="s">
        <v>12</v>
      </c>
      <c r="AG30" s="90" t="s">
        <v>13</v>
      </c>
      <c r="AH30" s="92" t="s">
        <v>14</v>
      </c>
      <c r="AI30" s="8"/>
      <c r="AJ30" s="90" t="s">
        <v>12</v>
      </c>
      <c r="AK30" s="90" t="s">
        <v>13</v>
      </c>
      <c r="AL30" s="92" t="s">
        <v>14</v>
      </c>
      <c r="AM30" s="8"/>
      <c r="AN30" s="90" t="s">
        <v>12</v>
      </c>
      <c r="AO30" s="90" t="s">
        <v>13</v>
      </c>
      <c r="AP30" s="92" t="s">
        <v>14</v>
      </c>
      <c r="AQ30" s="8"/>
      <c r="AR30" s="90" t="s">
        <v>12</v>
      </c>
      <c r="AS30" s="90" t="s">
        <v>13</v>
      </c>
      <c r="AT30" s="92" t="s">
        <v>14</v>
      </c>
      <c r="AU30" s="8"/>
    </row>
    <row r="31" spans="1:47" ht="12" customHeight="1" x14ac:dyDescent="0.2">
      <c r="A31" s="10"/>
      <c r="B31" s="27" t="s">
        <v>32</v>
      </c>
      <c r="C31" s="28"/>
      <c r="D31" s="29">
        <v>2960</v>
      </c>
      <c r="E31" s="19">
        <v>2556.4899999999998</v>
      </c>
      <c r="F31" s="93">
        <f t="shared" ref="F31:F43" si="89">(D31-E31)</f>
        <v>403.51000000000022</v>
      </c>
      <c r="G31" s="31"/>
      <c r="H31" s="29">
        <v>2960</v>
      </c>
      <c r="I31" s="19">
        <v>823.95</v>
      </c>
      <c r="J31" s="93">
        <f t="shared" ref="J31:J43" si="90">(H31-I31)</f>
        <v>2136.0500000000002</v>
      </c>
      <c r="K31" s="8"/>
      <c r="L31" s="29">
        <v>2960</v>
      </c>
      <c r="M31" s="19">
        <v>1051.08</v>
      </c>
      <c r="N31" s="34">
        <f t="shared" ref="N31:N43" si="91">(L31-M31)</f>
        <v>1908.92</v>
      </c>
      <c r="O31" s="9"/>
      <c r="P31" s="29">
        <f>2960+220</f>
        <v>3180</v>
      </c>
      <c r="Q31" s="19">
        <v>863.21</v>
      </c>
      <c r="R31" s="34">
        <f t="shared" ref="R31:R43" si="92">(P31-Q31)</f>
        <v>2316.79</v>
      </c>
      <c r="S31" s="9"/>
      <c r="T31" s="29">
        <f t="shared" ref="T31:T41" si="93">P31</f>
        <v>3180</v>
      </c>
      <c r="U31" s="19">
        <v>1087.54</v>
      </c>
      <c r="V31" s="34">
        <f t="shared" ref="V31:V43" si="94">(T31-U31)</f>
        <v>2092.46</v>
      </c>
      <c r="W31" s="9"/>
      <c r="X31" s="29">
        <f t="shared" ref="X31:X41" si="95">P31</f>
        <v>3180</v>
      </c>
      <c r="Y31" s="19">
        <v>1702.34</v>
      </c>
      <c r="Z31" s="34">
        <f t="shared" ref="Z31:Z43" si="96">(X31-Y31)</f>
        <v>1477.66</v>
      </c>
      <c r="AA31" s="9"/>
      <c r="AB31" s="29">
        <v>3210</v>
      </c>
      <c r="AC31" s="19">
        <v>924.42</v>
      </c>
      <c r="AD31" s="34">
        <f t="shared" ref="AD31:AD43" si="97">(AB31-AC31)</f>
        <v>2285.58</v>
      </c>
      <c r="AE31" s="8"/>
      <c r="AF31" s="29">
        <f t="shared" ref="AF31:AF41" si="98">AB31</f>
        <v>3210</v>
      </c>
      <c r="AG31" s="19">
        <v>906.77</v>
      </c>
      <c r="AH31" s="34">
        <f t="shared" ref="AH31:AH43" si="99">(AF31-AG31)</f>
        <v>2303.23</v>
      </c>
      <c r="AI31" s="8"/>
      <c r="AJ31" s="29">
        <f t="shared" ref="AJ31:AJ41" si="100">AB31</f>
        <v>3210</v>
      </c>
      <c r="AK31" s="19">
        <v>869.51</v>
      </c>
      <c r="AL31" s="34">
        <f t="shared" ref="AL31:AL43" si="101">(AJ31-AK31)</f>
        <v>2340.4899999999998</v>
      </c>
      <c r="AM31" s="8"/>
      <c r="AN31" s="29">
        <v>3300</v>
      </c>
      <c r="AO31" s="19">
        <v>953.42</v>
      </c>
      <c r="AP31" s="34">
        <f t="shared" ref="AP31:AP43" si="102">(AN31-AO31)</f>
        <v>2346.58</v>
      </c>
      <c r="AQ31" s="8"/>
      <c r="AR31" s="29">
        <f t="shared" ref="AR31:AR41" si="103">AN31</f>
        <v>3300</v>
      </c>
      <c r="AS31" s="19">
        <v>839.14</v>
      </c>
      <c r="AT31" s="34">
        <f t="shared" ref="AT31:AT43" si="104">(AR31-AS31)</f>
        <v>2460.86</v>
      </c>
      <c r="AU31" s="8"/>
    </row>
    <row r="32" spans="1:47" ht="12" customHeight="1" x14ac:dyDescent="0.2">
      <c r="A32" s="10"/>
      <c r="B32" s="27" t="s">
        <v>33</v>
      </c>
      <c r="C32" s="28"/>
      <c r="D32" s="29">
        <v>1520</v>
      </c>
      <c r="E32" s="19">
        <v>1013.54</v>
      </c>
      <c r="F32" s="93">
        <f t="shared" si="89"/>
        <v>506.46000000000004</v>
      </c>
      <c r="G32" s="31"/>
      <c r="H32" s="29">
        <v>1520</v>
      </c>
      <c r="I32" s="19">
        <v>1542.57</v>
      </c>
      <c r="J32" s="30">
        <f t="shared" si="90"/>
        <v>-22.569999999999936</v>
      </c>
      <c r="K32" s="8"/>
      <c r="L32" s="29">
        <v>1520</v>
      </c>
      <c r="M32" s="19">
        <v>1631.99</v>
      </c>
      <c r="N32" s="32">
        <f t="shared" si="91"/>
        <v>-111.99000000000001</v>
      </c>
      <c r="O32" s="9"/>
      <c r="P32" s="29">
        <f>1520+130</f>
        <v>1650</v>
      </c>
      <c r="Q32" s="19">
        <v>1610.82</v>
      </c>
      <c r="R32" s="34">
        <f t="shared" si="92"/>
        <v>39.180000000000064</v>
      </c>
      <c r="S32" s="9"/>
      <c r="T32" s="29">
        <f t="shared" si="93"/>
        <v>1650</v>
      </c>
      <c r="U32" s="19">
        <v>1401.64</v>
      </c>
      <c r="V32" s="34">
        <f t="shared" si="94"/>
        <v>248.3599999999999</v>
      </c>
      <c r="W32" s="9"/>
      <c r="X32" s="29">
        <f t="shared" si="95"/>
        <v>1650</v>
      </c>
      <c r="Y32" s="19">
        <v>950.18</v>
      </c>
      <c r="Z32" s="34">
        <f t="shared" si="96"/>
        <v>699.82</v>
      </c>
      <c r="AA32" s="9"/>
      <c r="AB32" s="29">
        <v>1650</v>
      </c>
      <c r="AC32" s="19">
        <v>926.46</v>
      </c>
      <c r="AD32" s="34">
        <f t="shared" si="97"/>
        <v>723.54</v>
      </c>
      <c r="AE32" s="8"/>
      <c r="AF32" s="29">
        <f t="shared" si="98"/>
        <v>1650</v>
      </c>
      <c r="AG32" s="19">
        <v>935.12</v>
      </c>
      <c r="AH32" s="34">
        <f t="shared" si="99"/>
        <v>714.88</v>
      </c>
      <c r="AI32" s="8"/>
      <c r="AJ32" s="29">
        <f t="shared" si="100"/>
        <v>1650</v>
      </c>
      <c r="AK32" s="19">
        <v>951.01</v>
      </c>
      <c r="AL32" s="34">
        <f t="shared" si="101"/>
        <v>698.99</v>
      </c>
      <c r="AM32" s="8"/>
      <c r="AN32" s="29">
        <v>1680</v>
      </c>
      <c r="AO32" s="19">
        <v>953.14</v>
      </c>
      <c r="AP32" s="34">
        <f t="shared" si="102"/>
        <v>726.86</v>
      </c>
      <c r="AQ32" s="8"/>
      <c r="AR32" s="29">
        <f t="shared" si="103"/>
        <v>1680</v>
      </c>
      <c r="AS32" s="19">
        <v>1221.1300000000001</v>
      </c>
      <c r="AT32" s="34">
        <f t="shared" si="104"/>
        <v>458.86999999999989</v>
      </c>
      <c r="AU32" s="8"/>
    </row>
    <row r="33" spans="1:47" ht="12" customHeight="1" x14ac:dyDescent="0.2">
      <c r="A33" s="10"/>
      <c r="B33" s="27" t="s">
        <v>34</v>
      </c>
      <c r="C33" s="28"/>
      <c r="D33" s="29">
        <v>1370</v>
      </c>
      <c r="E33" s="19">
        <v>0</v>
      </c>
      <c r="F33" s="93">
        <f t="shared" si="89"/>
        <v>1370</v>
      </c>
      <c r="G33" s="94"/>
      <c r="H33" s="29">
        <v>1370</v>
      </c>
      <c r="I33" s="19">
        <v>1509</v>
      </c>
      <c r="J33" s="30">
        <f t="shared" si="90"/>
        <v>-139</v>
      </c>
      <c r="K33" s="8"/>
      <c r="L33" s="29">
        <v>1370</v>
      </c>
      <c r="M33" s="19">
        <v>1509</v>
      </c>
      <c r="N33" s="32">
        <f t="shared" si="91"/>
        <v>-139</v>
      </c>
      <c r="O33" s="9"/>
      <c r="P33" s="29">
        <f>1370+130</f>
        <v>1500</v>
      </c>
      <c r="Q33" s="19">
        <v>1509</v>
      </c>
      <c r="R33" s="32">
        <f t="shared" si="92"/>
        <v>-9</v>
      </c>
      <c r="S33" s="9"/>
      <c r="T33" s="29">
        <f t="shared" si="93"/>
        <v>1500</v>
      </c>
      <c r="U33" s="19">
        <v>1509</v>
      </c>
      <c r="V33" s="32">
        <f t="shared" si="94"/>
        <v>-9</v>
      </c>
      <c r="W33" s="9"/>
      <c r="X33" s="29">
        <f t="shared" si="95"/>
        <v>1500</v>
      </c>
      <c r="Y33" s="19">
        <v>1509</v>
      </c>
      <c r="Z33" s="32">
        <f t="shared" si="96"/>
        <v>-9</v>
      </c>
      <c r="AA33" s="9"/>
      <c r="AB33" s="29">
        <v>1470</v>
      </c>
      <c r="AC33" s="19">
        <v>1509</v>
      </c>
      <c r="AD33" s="32">
        <f t="shared" si="97"/>
        <v>-39</v>
      </c>
      <c r="AE33" s="8"/>
      <c r="AF33" s="29">
        <f t="shared" si="98"/>
        <v>1470</v>
      </c>
      <c r="AG33" s="19">
        <v>1509</v>
      </c>
      <c r="AH33" s="32">
        <f t="shared" si="99"/>
        <v>-39</v>
      </c>
      <c r="AI33" s="8"/>
      <c r="AJ33" s="29">
        <f t="shared" si="100"/>
        <v>1470</v>
      </c>
      <c r="AK33" s="19">
        <v>1509</v>
      </c>
      <c r="AL33" s="32">
        <f t="shared" si="101"/>
        <v>-39</v>
      </c>
      <c r="AM33" s="8"/>
      <c r="AN33" s="29">
        <v>1510</v>
      </c>
      <c r="AO33" s="19">
        <v>1509</v>
      </c>
      <c r="AP33" s="34">
        <f t="shared" si="102"/>
        <v>1</v>
      </c>
      <c r="AQ33" s="8"/>
      <c r="AR33" s="29">
        <f t="shared" si="103"/>
        <v>1510</v>
      </c>
      <c r="AS33" s="19">
        <v>1509</v>
      </c>
      <c r="AT33" s="34">
        <f t="shared" si="104"/>
        <v>1</v>
      </c>
      <c r="AU33" s="8"/>
    </row>
    <row r="34" spans="1:47" ht="12" customHeight="1" x14ac:dyDescent="0.2">
      <c r="A34" s="10"/>
      <c r="B34" s="27" t="s">
        <v>35</v>
      </c>
      <c r="C34" s="28"/>
      <c r="D34" s="29">
        <v>1415</v>
      </c>
      <c r="E34" s="19">
        <v>1470</v>
      </c>
      <c r="F34" s="30">
        <f t="shared" si="89"/>
        <v>-55</v>
      </c>
      <c r="G34" s="31"/>
      <c r="H34" s="29">
        <v>1415</v>
      </c>
      <c r="I34" s="19">
        <v>930</v>
      </c>
      <c r="J34" s="93">
        <f t="shared" si="90"/>
        <v>485</v>
      </c>
      <c r="K34" s="8"/>
      <c r="L34" s="29">
        <v>1415</v>
      </c>
      <c r="M34" s="19">
        <v>2374</v>
      </c>
      <c r="N34" s="32">
        <f t="shared" si="91"/>
        <v>-959</v>
      </c>
      <c r="O34" s="9"/>
      <c r="P34" s="29">
        <v>1525</v>
      </c>
      <c r="Q34" s="19">
        <v>1870</v>
      </c>
      <c r="R34" s="32">
        <f t="shared" si="92"/>
        <v>-345</v>
      </c>
      <c r="S34" s="9"/>
      <c r="T34" s="29">
        <f t="shared" si="93"/>
        <v>1525</v>
      </c>
      <c r="U34" s="19">
        <v>1040</v>
      </c>
      <c r="V34" s="34">
        <f t="shared" si="94"/>
        <v>485</v>
      </c>
      <c r="W34" s="9"/>
      <c r="X34" s="29">
        <f t="shared" si="95"/>
        <v>1525</v>
      </c>
      <c r="Y34" s="19">
        <v>1960</v>
      </c>
      <c r="Z34" s="32">
        <f t="shared" si="96"/>
        <v>-435</v>
      </c>
      <c r="AA34" s="9"/>
      <c r="AB34" s="29">
        <v>1500</v>
      </c>
      <c r="AC34" s="19">
        <v>1565</v>
      </c>
      <c r="AD34" s="32">
        <f t="shared" si="97"/>
        <v>-65</v>
      </c>
      <c r="AE34" s="8"/>
      <c r="AF34" s="29">
        <f t="shared" si="98"/>
        <v>1500</v>
      </c>
      <c r="AG34" s="19">
        <v>890</v>
      </c>
      <c r="AH34" s="34">
        <f t="shared" si="99"/>
        <v>610</v>
      </c>
      <c r="AI34" s="8"/>
      <c r="AJ34" s="29">
        <f t="shared" si="100"/>
        <v>1500</v>
      </c>
      <c r="AK34" s="19">
        <v>1370</v>
      </c>
      <c r="AL34" s="34">
        <f t="shared" si="101"/>
        <v>130</v>
      </c>
      <c r="AM34" s="8"/>
      <c r="AN34" s="29">
        <v>1415</v>
      </c>
      <c r="AO34" s="19">
        <v>1600</v>
      </c>
      <c r="AP34" s="32">
        <f t="shared" si="102"/>
        <v>-185</v>
      </c>
      <c r="AQ34" s="8"/>
      <c r="AR34" s="29">
        <f t="shared" si="103"/>
        <v>1415</v>
      </c>
      <c r="AS34" s="19">
        <v>1790</v>
      </c>
      <c r="AT34" s="32">
        <f t="shared" si="104"/>
        <v>-375</v>
      </c>
      <c r="AU34" s="8"/>
    </row>
    <row r="35" spans="1:47" ht="12" customHeight="1" x14ac:dyDescent="0.2">
      <c r="A35" s="10"/>
      <c r="B35" s="27" t="s">
        <v>36</v>
      </c>
      <c r="C35" s="28"/>
      <c r="D35" s="29">
        <v>500</v>
      </c>
      <c r="E35" s="19">
        <v>430</v>
      </c>
      <c r="F35" s="93">
        <f t="shared" si="89"/>
        <v>70</v>
      </c>
      <c r="G35" s="31"/>
      <c r="H35" s="29">
        <v>500</v>
      </c>
      <c r="I35" s="19">
        <v>350</v>
      </c>
      <c r="J35" s="93">
        <f t="shared" si="90"/>
        <v>150</v>
      </c>
      <c r="K35" s="8"/>
      <c r="L35" s="29">
        <v>500</v>
      </c>
      <c r="M35" s="19">
        <v>570</v>
      </c>
      <c r="N35" s="32">
        <f t="shared" si="91"/>
        <v>-70</v>
      </c>
      <c r="O35" s="9"/>
      <c r="P35" s="29">
        <v>540</v>
      </c>
      <c r="Q35" s="19">
        <v>390</v>
      </c>
      <c r="R35" s="34">
        <f t="shared" si="92"/>
        <v>150</v>
      </c>
      <c r="S35" s="9"/>
      <c r="T35" s="29">
        <f t="shared" si="93"/>
        <v>540</v>
      </c>
      <c r="U35" s="19">
        <v>400</v>
      </c>
      <c r="V35" s="34">
        <f t="shared" si="94"/>
        <v>140</v>
      </c>
      <c r="W35" s="9"/>
      <c r="X35" s="29">
        <f t="shared" si="95"/>
        <v>540</v>
      </c>
      <c r="Y35" s="19">
        <v>500</v>
      </c>
      <c r="Z35" s="34">
        <f t="shared" si="96"/>
        <v>40</v>
      </c>
      <c r="AA35" s="9"/>
      <c r="AB35" s="29">
        <v>550</v>
      </c>
      <c r="AC35" s="95">
        <v>350</v>
      </c>
      <c r="AD35" s="34">
        <f t="shared" si="97"/>
        <v>200</v>
      </c>
      <c r="AE35" s="8"/>
      <c r="AF35" s="29">
        <f t="shared" si="98"/>
        <v>550</v>
      </c>
      <c r="AG35" s="19">
        <v>884</v>
      </c>
      <c r="AH35" s="32">
        <f t="shared" si="99"/>
        <v>-334</v>
      </c>
      <c r="AI35" s="8"/>
      <c r="AJ35" s="29">
        <f t="shared" si="100"/>
        <v>550</v>
      </c>
      <c r="AK35" s="19">
        <v>400</v>
      </c>
      <c r="AL35" s="34">
        <f t="shared" si="101"/>
        <v>150</v>
      </c>
      <c r="AM35" s="8"/>
      <c r="AN35" s="29">
        <v>580</v>
      </c>
      <c r="AO35" s="19">
        <v>200</v>
      </c>
      <c r="AP35" s="34">
        <f t="shared" si="102"/>
        <v>380</v>
      </c>
      <c r="AQ35" s="8"/>
      <c r="AR35" s="29">
        <f t="shared" si="103"/>
        <v>580</v>
      </c>
      <c r="AS35" s="19">
        <v>800</v>
      </c>
      <c r="AT35" s="32">
        <f t="shared" si="104"/>
        <v>-220</v>
      </c>
      <c r="AU35" s="8"/>
    </row>
    <row r="36" spans="1:47" ht="12" customHeight="1" x14ac:dyDescent="0.2">
      <c r="A36" s="10"/>
      <c r="B36" s="27" t="s">
        <v>37</v>
      </c>
      <c r="C36" s="28"/>
      <c r="D36" s="29">
        <v>215</v>
      </c>
      <c r="E36" s="19">
        <v>1041</v>
      </c>
      <c r="F36" s="30">
        <f t="shared" si="89"/>
        <v>-826</v>
      </c>
      <c r="G36" s="94"/>
      <c r="H36" s="29">
        <v>215</v>
      </c>
      <c r="I36" s="19">
        <v>0</v>
      </c>
      <c r="J36" s="93">
        <f t="shared" si="90"/>
        <v>215</v>
      </c>
      <c r="K36" s="8"/>
      <c r="L36" s="29">
        <v>215</v>
      </c>
      <c r="M36" s="19">
        <v>0</v>
      </c>
      <c r="N36" s="34">
        <f t="shared" si="91"/>
        <v>215</v>
      </c>
      <c r="O36" s="9"/>
      <c r="P36" s="29">
        <v>285</v>
      </c>
      <c r="Q36" s="19">
        <v>177</v>
      </c>
      <c r="R36" s="34">
        <f t="shared" si="92"/>
        <v>108</v>
      </c>
      <c r="S36" s="9"/>
      <c r="T36" s="29">
        <f t="shared" si="93"/>
        <v>285</v>
      </c>
      <c r="U36" s="19">
        <v>0</v>
      </c>
      <c r="V36" s="34">
        <f t="shared" si="94"/>
        <v>285</v>
      </c>
      <c r="W36" s="9"/>
      <c r="X36" s="29">
        <f t="shared" si="95"/>
        <v>285</v>
      </c>
      <c r="Y36" s="19">
        <v>0</v>
      </c>
      <c r="Z36" s="34">
        <f t="shared" si="96"/>
        <v>285</v>
      </c>
      <c r="AA36" s="9"/>
      <c r="AB36" s="29">
        <v>300</v>
      </c>
      <c r="AC36" s="19">
        <v>112.5</v>
      </c>
      <c r="AD36" s="34">
        <f t="shared" si="97"/>
        <v>187.5</v>
      </c>
      <c r="AE36" s="8"/>
      <c r="AF36" s="29">
        <f t="shared" si="98"/>
        <v>300</v>
      </c>
      <c r="AG36" s="19">
        <v>450</v>
      </c>
      <c r="AH36" s="32">
        <f t="shared" si="99"/>
        <v>-150</v>
      </c>
      <c r="AI36" s="8"/>
      <c r="AJ36" s="29">
        <f t="shared" si="100"/>
        <v>300</v>
      </c>
      <c r="AK36" s="19">
        <v>0</v>
      </c>
      <c r="AL36" s="34">
        <f t="shared" si="101"/>
        <v>300</v>
      </c>
      <c r="AM36" s="8"/>
      <c r="AN36" s="29">
        <v>320</v>
      </c>
      <c r="AO36" s="19">
        <v>0</v>
      </c>
      <c r="AP36" s="34">
        <f t="shared" si="102"/>
        <v>320</v>
      </c>
      <c r="AQ36" s="8"/>
      <c r="AR36" s="29">
        <f t="shared" si="103"/>
        <v>320</v>
      </c>
      <c r="AS36" s="19">
        <v>89.95</v>
      </c>
      <c r="AT36" s="34">
        <f t="shared" si="104"/>
        <v>230.05</v>
      </c>
      <c r="AU36" s="8"/>
    </row>
    <row r="37" spans="1:47" ht="12" customHeight="1" x14ac:dyDescent="0.2">
      <c r="A37" s="10"/>
      <c r="B37" s="27" t="s">
        <v>38</v>
      </c>
      <c r="C37" s="28"/>
      <c r="D37" s="29">
        <v>3380</v>
      </c>
      <c r="E37" s="19">
        <v>4040</v>
      </c>
      <c r="F37" s="30">
        <f t="shared" si="89"/>
        <v>-660</v>
      </c>
      <c r="G37" s="94"/>
      <c r="H37" s="29">
        <v>3380</v>
      </c>
      <c r="I37" s="19">
        <v>3920</v>
      </c>
      <c r="J37" s="30">
        <f t="shared" si="90"/>
        <v>-540</v>
      </c>
      <c r="K37" s="8"/>
      <c r="L37" s="29">
        <v>3380</v>
      </c>
      <c r="M37" s="19">
        <v>2840</v>
      </c>
      <c r="N37" s="34">
        <f t="shared" si="91"/>
        <v>540</v>
      </c>
      <c r="O37" s="9"/>
      <c r="P37" s="29">
        <f>3380+330</f>
        <v>3710</v>
      </c>
      <c r="Q37" s="19">
        <v>3090</v>
      </c>
      <c r="R37" s="34">
        <f t="shared" si="92"/>
        <v>620</v>
      </c>
      <c r="S37" s="9"/>
      <c r="T37" s="29">
        <f t="shared" si="93"/>
        <v>3710</v>
      </c>
      <c r="U37" s="19">
        <v>2240</v>
      </c>
      <c r="V37" s="34">
        <f t="shared" si="94"/>
        <v>1470</v>
      </c>
      <c r="W37" s="9"/>
      <c r="X37" s="29">
        <f t="shared" si="95"/>
        <v>3710</v>
      </c>
      <c r="Y37" s="19">
        <v>2780</v>
      </c>
      <c r="Z37" s="34">
        <f t="shared" si="96"/>
        <v>930</v>
      </c>
      <c r="AA37" s="9"/>
      <c r="AB37" s="29">
        <v>3360</v>
      </c>
      <c r="AC37" s="19">
        <v>2280</v>
      </c>
      <c r="AD37" s="34">
        <f t="shared" si="97"/>
        <v>1080</v>
      </c>
      <c r="AE37" s="8"/>
      <c r="AF37" s="29">
        <f t="shared" si="98"/>
        <v>3360</v>
      </c>
      <c r="AG37" s="19">
        <v>2450</v>
      </c>
      <c r="AH37" s="34">
        <f t="shared" si="99"/>
        <v>910</v>
      </c>
      <c r="AI37" s="8"/>
      <c r="AJ37" s="29">
        <f t="shared" si="100"/>
        <v>3360</v>
      </c>
      <c r="AK37" s="19">
        <v>3610</v>
      </c>
      <c r="AL37" s="32">
        <f t="shared" si="101"/>
        <v>-250</v>
      </c>
      <c r="AM37" s="8"/>
      <c r="AN37" s="29">
        <v>3380</v>
      </c>
      <c r="AO37" s="19">
        <v>2490</v>
      </c>
      <c r="AP37" s="34">
        <f t="shared" si="102"/>
        <v>890</v>
      </c>
      <c r="AQ37" s="8"/>
      <c r="AR37" s="29">
        <f t="shared" si="103"/>
        <v>3380</v>
      </c>
      <c r="AS37" s="19">
        <v>2390</v>
      </c>
      <c r="AT37" s="34">
        <f t="shared" si="104"/>
        <v>990</v>
      </c>
      <c r="AU37" s="8"/>
    </row>
    <row r="38" spans="1:47" ht="12" customHeight="1" x14ac:dyDescent="0.2">
      <c r="A38" s="10"/>
      <c r="B38" s="27" t="s">
        <v>39</v>
      </c>
      <c r="C38" s="28"/>
      <c r="D38" s="29">
        <v>680</v>
      </c>
      <c r="E38" s="19">
        <v>1567.5</v>
      </c>
      <c r="F38" s="30">
        <f t="shared" si="89"/>
        <v>-887.5</v>
      </c>
      <c r="G38" s="94"/>
      <c r="H38" s="29">
        <v>680</v>
      </c>
      <c r="I38" s="19">
        <v>852.9</v>
      </c>
      <c r="J38" s="30">
        <f t="shared" si="90"/>
        <v>-172.89999999999998</v>
      </c>
      <c r="K38" s="8"/>
      <c r="L38" s="29">
        <v>680</v>
      </c>
      <c r="M38" s="19">
        <v>852.9</v>
      </c>
      <c r="N38" s="32">
        <f t="shared" si="91"/>
        <v>-172.89999999999998</v>
      </c>
      <c r="O38" s="9"/>
      <c r="P38" s="29">
        <f>680+50</f>
        <v>730</v>
      </c>
      <c r="Q38" s="19">
        <v>1705</v>
      </c>
      <c r="R38" s="32">
        <f t="shared" si="92"/>
        <v>-975</v>
      </c>
      <c r="S38" s="9"/>
      <c r="T38" s="29">
        <f t="shared" si="93"/>
        <v>730</v>
      </c>
      <c r="U38" s="19">
        <v>852.9</v>
      </c>
      <c r="V38" s="32">
        <f t="shared" si="94"/>
        <v>-122.89999999999998</v>
      </c>
      <c r="W38" s="9"/>
      <c r="X38" s="29">
        <f t="shared" si="95"/>
        <v>730</v>
      </c>
      <c r="Y38" s="19">
        <v>871</v>
      </c>
      <c r="Z38" s="32">
        <f t="shared" si="96"/>
        <v>-141</v>
      </c>
      <c r="AA38" s="9"/>
      <c r="AB38" s="29">
        <v>680</v>
      </c>
      <c r="AC38" s="19">
        <v>871</v>
      </c>
      <c r="AD38" s="32">
        <f t="shared" si="97"/>
        <v>-191</v>
      </c>
      <c r="AE38" s="8"/>
      <c r="AF38" s="29">
        <f t="shared" si="98"/>
        <v>680</v>
      </c>
      <c r="AG38" s="19">
        <v>950</v>
      </c>
      <c r="AH38" s="32">
        <f t="shared" si="99"/>
        <v>-270</v>
      </c>
      <c r="AI38" s="8"/>
      <c r="AJ38" s="29">
        <f t="shared" si="100"/>
        <v>680</v>
      </c>
      <c r="AK38" s="19">
        <v>850</v>
      </c>
      <c r="AL38" s="32">
        <f t="shared" si="101"/>
        <v>-170</v>
      </c>
      <c r="AM38" s="8"/>
      <c r="AN38" s="29">
        <v>710</v>
      </c>
      <c r="AO38" s="19">
        <v>1020</v>
      </c>
      <c r="AP38" s="32">
        <f t="shared" si="102"/>
        <v>-310</v>
      </c>
      <c r="AQ38" s="8"/>
      <c r="AR38" s="29">
        <f t="shared" si="103"/>
        <v>710</v>
      </c>
      <c r="AS38" s="19">
        <v>680</v>
      </c>
      <c r="AT38" s="34">
        <f t="shared" si="104"/>
        <v>30</v>
      </c>
      <c r="AU38" s="8"/>
    </row>
    <row r="39" spans="1:47" ht="12" customHeight="1" x14ac:dyDescent="0.2">
      <c r="A39" s="10"/>
      <c r="B39" s="27" t="s">
        <v>40</v>
      </c>
      <c r="C39" s="28"/>
      <c r="D39" s="29">
        <v>1710</v>
      </c>
      <c r="E39" s="19">
        <v>1246</v>
      </c>
      <c r="F39" s="93">
        <f t="shared" si="89"/>
        <v>464</v>
      </c>
      <c r="G39" s="94"/>
      <c r="H39" s="29">
        <v>1710</v>
      </c>
      <c r="I39" s="19">
        <v>1811.59</v>
      </c>
      <c r="J39" s="30">
        <f t="shared" si="90"/>
        <v>-101.58999999999992</v>
      </c>
      <c r="K39" s="8"/>
      <c r="L39" s="29">
        <v>1710</v>
      </c>
      <c r="M39" s="19">
        <v>2448.5100000000002</v>
      </c>
      <c r="N39" s="32">
        <f t="shared" si="91"/>
        <v>-738.51000000000022</v>
      </c>
      <c r="O39" s="9"/>
      <c r="P39" s="29">
        <v>1980</v>
      </c>
      <c r="Q39" s="19">
        <v>2308.48</v>
      </c>
      <c r="R39" s="32">
        <f t="shared" si="92"/>
        <v>-328.48</v>
      </c>
      <c r="S39" s="9"/>
      <c r="T39" s="29">
        <f t="shared" si="93"/>
        <v>1980</v>
      </c>
      <c r="U39" s="19">
        <v>3282.48</v>
      </c>
      <c r="V39" s="32">
        <f t="shared" si="94"/>
        <v>-1302.48</v>
      </c>
      <c r="W39" s="9"/>
      <c r="X39" s="29">
        <f t="shared" si="95"/>
        <v>1980</v>
      </c>
      <c r="Y39" s="19">
        <v>3997.83</v>
      </c>
      <c r="Z39" s="32">
        <f t="shared" si="96"/>
        <v>-2017.83</v>
      </c>
      <c r="AA39" s="9"/>
      <c r="AB39" s="29">
        <v>1780</v>
      </c>
      <c r="AC39" s="19">
        <v>2508.1</v>
      </c>
      <c r="AD39" s="32">
        <f t="shared" si="97"/>
        <v>-728.09999999999991</v>
      </c>
      <c r="AE39" s="8"/>
      <c r="AF39" s="29">
        <f t="shared" si="98"/>
        <v>1780</v>
      </c>
      <c r="AG39" s="19">
        <v>2475.08</v>
      </c>
      <c r="AH39" s="32">
        <f t="shared" si="99"/>
        <v>-695.07999999999993</v>
      </c>
      <c r="AI39" s="8"/>
      <c r="AJ39" s="29">
        <f t="shared" si="100"/>
        <v>1780</v>
      </c>
      <c r="AK39" s="19">
        <v>2567.1999999999998</v>
      </c>
      <c r="AL39" s="32">
        <f t="shared" si="101"/>
        <v>-787.19999999999982</v>
      </c>
      <c r="AM39" s="8"/>
      <c r="AN39" s="29">
        <v>1800</v>
      </c>
      <c r="AO39" s="19">
        <v>3136.68</v>
      </c>
      <c r="AP39" s="32">
        <f t="shared" si="102"/>
        <v>-1336.6799999999998</v>
      </c>
      <c r="AQ39" s="8"/>
      <c r="AR39" s="29">
        <f t="shared" si="103"/>
        <v>1800</v>
      </c>
      <c r="AS39" s="19">
        <v>2531.52</v>
      </c>
      <c r="AT39" s="32">
        <f t="shared" si="104"/>
        <v>-731.52</v>
      </c>
      <c r="AU39" s="8"/>
    </row>
    <row r="40" spans="1:47" ht="12" customHeight="1" x14ac:dyDescent="0.2">
      <c r="A40" s="10"/>
      <c r="B40" s="27" t="s">
        <v>41</v>
      </c>
      <c r="C40" s="28"/>
      <c r="D40" s="29">
        <v>125</v>
      </c>
      <c r="E40" s="19">
        <v>0</v>
      </c>
      <c r="F40" s="93">
        <f t="shared" si="89"/>
        <v>125</v>
      </c>
      <c r="G40" s="94"/>
      <c r="H40" s="29">
        <v>125</v>
      </c>
      <c r="I40" s="19">
        <v>0</v>
      </c>
      <c r="J40" s="93">
        <f t="shared" si="90"/>
        <v>125</v>
      </c>
      <c r="K40" s="8"/>
      <c r="L40" s="29">
        <v>125</v>
      </c>
      <c r="M40" s="19">
        <v>0</v>
      </c>
      <c r="N40" s="34">
        <f t="shared" si="91"/>
        <v>125</v>
      </c>
      <c r="O40" s="9"/>
      <c r="P40" s="29">
        <v>135</v>
      </c>
      <c r="Q40" s="19">
        <v>648.29999999999995</v>
      </c>
      <c r="R40" s="32">
        <f t="shared" si="92"/>
        <v>-513.29999999999995</v>
      </c>
      <c r="S40" s="9"/>
      <c r="T40" s="29">
        <f t="shared" si="93"/>
        <v>135</v>
      </c>
      <c r="U40" s="19">
        <v>75.81</v>
      </c>
      <c r="V40" s="34">
        <f t="shared" si="94"/>
        <v>59.19</v>
      </c>
      <c r="W40" s="9"/>
      <c r="X40" s="29">
        <f t="shared" si="95"/>
        <v>135</v>
      </c>
      <c r="Y40" s="19">
        <v>145</v>
      </c>
      <c r="Z40" s="32">
        <f t="shared" si="96"/>
        <v>-10</v>
      </c>
      <c r="AA40" s="9"/>
      <c r="AB40" s="29">
        <v>140</v>
      </c>
      <c r="AC40" s="19">
        <v>183.2</v>
      </c>
      <c r="AD40" s="34">
        <f t="shared" si="97"/>
        <v>-43.199999999999989</v>
      </c>
      <c r="AE40" s="8"/>
      <c r="AF40" s="29">
        <f t="shared" si="98"/>
        <v>140</v>
      </c>
      <c r="AG40" s="19">
        <v>0</v>
      </c>
      <c r="AH40" s="34">
        <f t="shared" si="99"/>
        <v>140</v>
      </c>
      <c r="AI40" s="8"/>
      <c r="AJ40" s="29">
        <f t="shared" si="100"/>
        <v>140</v>
      </c>
      <c r="AK40" s="19">
        <v>31.5</v>
      </c>
      <c r="AL40" s="34">
        <f t="shared" si="101"/>
        <v>108.5</v>
      </c>
      <c r="AM40" s="8"/>
      <c r="AN40" s="29">
        <v>135</v>
      </c>
      <c r="AO40" s="19">
        <v>0</v>
      </c>
      <c r="AP40" s="34">
        <f t="shared" si="102"/>
        <v>135</v>
      </c>
      <c r="AQ40" s="8"/>
      <c r="AR40" s="29">
        <f t="shared" si="103"/>
        <v>135</v>
      </c>
      <c r="AS40" s="19">
        <v>8697</v>
      </c>
      <c r="AT40" s="34">
        <f t="shared" si="104"/>
        <v>-8562</v>
      </c>
      <c r="AU40" s="8"/>
    </row>
    <row r="41" spans="1:47" ht="12" customHeight="1" x14ac:dyDescent="0.2">
      <c r="A41" s="10"/>
      <c r="B41" s="27" t="s">
        <v>42</v>
      </c>
      <c r="C41" s="28"/>
      <c r="D41" s="29">
        <v>90</v>
      </c>
      <c r="E41" s="19">
        <v>0</v>
      </c>
      <c r="F41" s="93">
        <f t="shared" si="89"/>
        <v>90</v>
      </c>
      <c r="G41" s="94"/>
      <c r="H41" s="29">
        <v>90</v>
      </c>
      <c r="I41" s="19">
        <v>0</v>
      </c>
      <c r="J41" s="93">
        <f t="shared" si="90"/>
        <v>90</v>
      </c>
      <c r="K41" s="8"/>
      <c r="L41" s="29">
        <v>90</v>
      </c>
      <c r="M41" s="19">
        <v>0</v>
      </c>
      <c r="N41" s="34">
        <f t="shared" si="91"/>
        <v>90</v>
      </c>
      <c r="O41" s="9"/>
      <c r="P41" s="29">
        <v>110</v>
      </c>
      <c r="Q41" s="19">
        <v>0</v>
      </c>
      <c r="R41" s="34">
        <f t="shared" si="92"/>
        <v>110</v>
      </c>
      <c r="S41" s="9"/>
      <c r="T41" s="29">
        <f t="shared" si="93"/>
        <v>110</v>
      </c>
      <c r="U41" s="19">
        <v>0</v>
      </c>
      <c r="V41" s="34">
        <f t="shared" si="94"/>
        <v>110</v>
      </c>
      <c r="W41" s="9"/>
      <c r="X41" s="29">
        <f t="shared" si="95"/>
        <v>110</v>
      </c>
      <c r="Y41" s="19">
        <v>0</v>
      </c>
      <c r="Z41" s="34">
        <f t="shared" si="96"/>
        <v>110</v>
      </c>
      <c r="AA41" s="9"/>
      <c r="AB41" s="29">
        <v>120</v>
      </c>
      <c r="AC41" s="19">
        <v>0</v>
      </c>
      <c r="AD41" s="34">
        <f t="shared" si="97"/>
        <v>120</v>
      </c>
      <c r="AE41" s="8"/>
      <c r="AF41" s="29">
        <f t="shared" si="98"/>
        <v>120</v>
      </c>
      <c r="AG41" s="19">
        <v>0</v>
      </c>
      <c r="AH41" s="34">
        <f t="shared" si="99"/>
        <v>120</v>
      </c>
      <c r="AI41" s="8"/>
      <c r="AJ41" s="29">
        <f t="shared" si="100"/>
        <v>120</v>
      </c>
      <c r="AK41" s="19">
        <v>0</v>
      </c>
      <c r="AL41" s="34">
        <f t="shared" si="101"/>
        <v>120</v>
      </c>
      <c r="AM41" s="8"/>
      <c r="AN41" s="29">
        <v>110</v>
      </c>
      <c r="AO41" s="19">
        <v>0</v>
      </c>
      <c r="AP41" s="34">
        <f t="shared" si="102"/>
        <v>110</v>
      </c>
      <c r="AQ41" s="8"/>
      <c r="AR41" s="29">
        <f t="shared" si="103"/>
        <v>110</v>
      </c>
      <c r="AS41" s="19">
        <v>0</v>
      </c>
      <c r="AT41" s="34">
        <f t="shared" si="104"/>
        <v>110</v>
      </c>
      <c r="AU41" s="8"/>
    </row>
    <row r="42" spans="1:47" ht="12" customHeight="1" x14ac:dyDescent="0.2">
      <c r="A42" s="10"/>
      <c r="B42" s="96"/>
      <c r="C42" s="28"/>
      <c r="D42" s="29"/>
      <c r="E42" s="19"/>
      <c r="F42" s="93">
        <f t="shared" si="89"/>
        <v>0</v>
      </c>
      <c r="G42" s="94"/>
      <c r="H42" s="29"/>
      <c r="I42" s="19"/>
      <c r="J42" s="93">
        <f t="shared" si="90"/>
        <v>0</v>
      </c>
      <c r="K42" s="8"/>
      <c r="L42" s="29"/>
      <c r="M42" s="19"/>
      <c r="N42" s="34">
        <f t="shared" si="91"/>
        <v>0</v>
      </c>
      <c r="O42" s="9"/>
      <c r="P42" s="29"/>
      <c r="Q42" s="19"/>
      <c r="R42" s="34">
        <f t="shared" si="92"/>
        <v>0</v>
      </c>
      <c r="S42" s="9"/>
      <c r="T42" s="29"/>
      <c r="U42" s="19"/>
      <c r="V42" s="34">
        <f t="shared" si="94"/>
        <v>0</v>
      </c>
      <c r="W42" s="9"/>
      <c r="X42" s="29"/>
      <c r="Y42" s="19"/>
      <c r="Z42" s="34">
        <f t="shared" si="96"/>
        <v>0</v>
      </c>
      <c r="AA42" s="9"/>
      <c r="AB42" s="29"/>
      <c r="AC42" s="19"/>
      <c r="AD42" s="34">
        <f t="shared" si="97"/>
        <v>0</v>
      </c>
      <c r="AE42" s="8"/>
      <c r="AF42" s="29"/>
      <c r="AG42" s="19"/>
      <c r="AH42" s="34">
        <f t="shared" si="99"/>
        <v>0</v>
      </c>
      <c r="AI42" s="8"/>
      <c r="AJ42" s="29"/>
      <c r="AK42" s="19"/>
      <c r="AL42" s="34">
        <f t="shared" si="101"/>
        <v>0</v>
      </c>
      <c r="AM42" s="8"/>
      <c r="AN42" s="29"/>
      <c r="AO42" s="19"/>
      <c r="AP42" s="34">
        <f t="shared" si="102"/>
        <v>0</v>
      </c>
      <c r="AQ42" s="8"/>
      <c r="AR42" s="29"/>
      <c r="AS42" s="19"/>
      <c r="AT42" s="34">
        <f t="shared" si="104"/>
        <v>0</v>
      </c>
      <c r="AU42" s="8"/>
    </row>
    <row r="43" spans="1:47" ht="12" customHeight="1" x14ac:dyDescent="0.2">
      <c r="A43" s="10"/>
      <c r="B43" s="97" t="s">
        <v>43</v>
      </c>
      <c r="C43" s="28"/>
      <c r="D43" s="98">
        <f t="shared" ref="D43:E43" si="105">SUM(D31:D42)</f>
        <v>13965</v>
      </c>
      <c r="E43" s="98">
        <f t="shared" si="105"/>
        <v>13364.529999999999</v>
      </c>
      <c r="F43" s="99">
        <f t="shared" si="89"/>
        <v>600.47000000000116</v>
      </c>
      <c r="G43" s="94"/>
      <c r="H43" s="98">
        <f t="shared" ref="H43:I43" si="106">SUM(H31:H42)</f>
        <v>13965</v>
      </c>
      <c r="I43" s="98">
        <f t="shared" si="106"/>
        <v>11740.01</v>
      </c>
      <c r="J43" s="99">
        <f t="shared" si="90"/>
        <v>2224.9899999999998</v>
      </c>
      <c r="K43" s="8"/>
      <c r="L43" s="98">
        <f t="shared" ref="L43:M43" si="107">SUM(L31:L42)</f>
        <v>13965</v>
      </c>
      <c r="M43" s="98">
        <f t="shared" si="107"/>
        <v>13277.48</v>
      </c>
      <c r="N43" s="100">
        <f t="shared" si="91"/>
        <v>687.52000000000044</v>
      </c>
      <c r="O43" s="9"/>
      <c r="P43" s="98">
        <f t="shared" ref="P43:Q43" si="108">SUM(P31:P42)</f>
        <v>15345</v>
      </c>
      <c r="Q43" s="98">
        <f t="shared" si="108"/>
        <v>14171.809999999998</v>
      </c>
      <c r="R43" s="100">
        <f t="shared" si="92"/>
        <v>1173.1900000000023</v>
      </c>
      <c r="S43" s="9"/>
      <c r="T43" s="98">
        <f t="shared" ref="T43:U43" si="109">SUM(T31:T42)</f>
        <v>15345</v>
      </c>
      <c r="U43" s="98">
        <f t="shared" si="109"/>
        <v>11889.369999999999</v>
      </c>
      <c r="V43" s="100">
        <f t="shared" si="94"/>
        <v>3455.630000000001</v>
      </c>
      <c r="W43" s="9"/>
      <c r="X43" s="98">
        <f t="shared" ref="X43:Y43" si="110">SUM(X31:X42)</f>
        <v>15345</v>
      </c>
      <c r="Y43" s="98">
        <f t="shared" si="110"/>
        <v>14415.35</v>
      </c>
      <c r="Z43" s="100">
        <f t="shared" si="96"/>
        <v>929.64999999999964</v>
      </c>
      <c r="AA43" s="9"/>
      <c r="AB43" s="98">
        <f t="shared" ref="AB43:AC43" si="111">SUM(AB31:AB42)</f>
        <v>14760</v>
      </c>
      <c r="AC43" s="98">
        <f t="shared" si="111"/>
        <v>11229.680000000002</v>
      </c>
      <c r="AD43" s="100">
        <f t="shared" si="97"/>
        <v>3530.3199999999979</v>
      </c>
      <c r="AE43" s="8"/>
      <c r="AF43" s="98">
        <f t="shared" ref="AF43:AG43" si="112">SUM(AF31:AF42)</f>
        <v>14760</v>
      </c>
      <c r="AG43" s="98">
        <f t="shared" si="112"/>
        <v>11449.97</v>
      </c>
      <c r="AH43" s="100">
        <f t="shared" si="99"/>
        <v>3310.0300000000007</v>
      </c>
      <c r="AI43" s="8"/>
      <c r="AJ43" s="98">
        <f t="shared" ref="AJ43:AK43" si="113">SUM(AJ31:AJ42)</f>
        <v>14760</v>
      </c>
      <c r="AK43" s="98">
        <f t="shared" si="113"/>
        <v>12158.220000000001</v>
      </c>
      <c r="AL43" s="100">
        <f t="shared" si="101"/>
        <v>2601.7799999999988</v>
      </c>
      <c r="AM43" s="8"/>
      <c r="AN43" s="98">
        <f t="shared" ref="AN43:AO43" si="114">SUM(AN31:AN42)</f>
        <v>14940</v>
      </c>
      <c r="AO43" s="98">
        <f t="shared" si="114"/>
        <v>11862.24</v>
      </c>
      <c r="AP43" s="100">
        <f t="shared" si="102"/>
        <v>3077.76</v>
      </c>
      <c r="AQ43" s="8"/>
      <c r="AR43" s="98">
        <f t="shared" ref="AR43:AS43" si="115">SUM(AR31:AR42)</f>
        <v>14940</v>
      </c>
      <c r="AS43" s="98">
        <f t="shared" si="115"/>
        <v>20547.740000000002</v>
      </c>
      <c r="AT43" s="100">
        <f t="shared" si="104"/>
        <v>-5607.7400000000016</v>
      </c>
      <c r="AU43" s="8"/>
    </row>
    <row r="44" spans="1:47" ht="12" customHeight="1" x14ac:dyDescent="0.2">
      <c r="A44" s="10"/>
      <c r="B44" s="101" t="s">
        <v>44</v>
      </c>
      <c r="C44" s="28"/>
      <c r="D44" s="102" t="s">
        <v>12</v>
      </c>
      <c r="E44" s="102" t="s">
        <v>13</v>
      </c>
      <c r="F44" s="103" t="s">
        <v>45</v>
      </c>
      <c r="G44" s="94"/>
      <c r="H44" s="102" t="s">
        <v>12</v>
      </c>
      <c r="I44" s="102" t="s">
        <v>13</v>
      </c>
      <c r="J44" s="103" t="s">
        <v>45</v>
      </c>
      <c r="K44" s="8"/>
      <c r="L44" s="102" t="s">
        <v>12</v>
      </c>
      <c r="M44" s="102" t="s">
        <v>13</v>
      </c>
      <c r="N44" s="104" t="s">
        <v>45</v>
      </c>
      <c r="O44" s="9"/>
      <c r="P44" s="102" t="s">
        <v>12</v>
      </c>
      <c r="Q44" s="102" t="s">
        <v>13</v>
      </c>
      <c r="R44" s="104" t="s">
        <v>45</v>
      </c>
      <c r="S44" s="9"/>
      <c r="T44" s="102" t="s">
        <v>12</v>
      </c>
      <c r="U44" s="102" t="s">
        <v>13</v>
      </c>
      <c r="V44" s="104" t="s">
        <v>45</v>
      </c>
      <c r="W44" s="9"/>
      <c r="X44" s="102" t="s">
        <v>12</v>
      </c>
      <c r="Y44" s="102" t="s">
        <v>13</v>
      </c>
      <c r="Z44" s="105" t="s">
        <v>45</v>
      </c>
      <c r="AA44" s="9"/>
      <c r="AB44" s="102" t="s">
        <v>12</v>
      </c>
      <c r="AC44" s="102" t="s">
        <v>13</v>
      </c>
      <c r="AD44" s="105" t="s">
        <v>45</v>
      </c>
      <c r="AE44" s="8"/>
      <c r="AF44" s="102" t="s">
        <v>12</v>
      </c>
      <c r="AG44" s="102" t="s">
        <v>13</v>
      </c>
      <c r="AH44" s="105" t="s">
        <v>45</v>
      </c>
      <c r="AI44" s="8"/>
      <c r="AJ44" s="102" t="s">
        <v>12</v>
      </c>
      <c r="AK44" s="102" t="s">
        <v>13</v>
      </c>
      <c r="AL44" s="105" t="s">
        <v>45</v>
      </c>
      <c r="AM44" s="8"/>
      <c r="AN44" s="102" t="s">
        <v>12</v>
      </c>
      <c r="AO44" s="102" t="s">
        <v>13</v>
      </c>
      <c r="AP44" s="105" t="s">
        <v>45</v>
      </c>
      <c r="AQ44" s="8"/>
      <c r="AR44" s="102" t="s">
        <v>12</v>
      </c>
      <c r="AS44" s="102" t="s">
        <v>13</v>
      </c>
      <c r="AT44" s="106" t="s">
        <v>45</v>
      </c>
      <c r="AU44" s="8"/>
    </row>
    <row r="45" spans="1:47" ht="12" customHeight="1" x14ac:dyDescent="0.2">
      <c r="A45" s="10"/>
      <c r="B45" s="27" t="s">
        <v>46</v>
      </c>
      <c r="C45" s="28"/>
      <c r="D45" s="29">
        <v>1825</v>
      </c>
      <c r="E45" s="19">
        <v>1087.03</v>
      </c>
      <c r="F45" s="93">
        <f t="shared" ref="F45:F53" si="116">(D45-E45)</f>
        <v>737.97</v>
      </c>
      <c r="G45" s="94"/>
      <c r="H45" s="29">
        <v>1825</v>
      </c>
      <c r="I45" s="19">
        <v>1008</v>
      </c>
      <c r="J45" s="93">
        <f t="shared" ref="J45:J53" si="117">(H45-I45)</f>
        <v>817</v>
      </c>
      <c r="K45" s="8"/>
      <c r="L45" s="29">
        <v>1825</v>
      </c>
      <c r="M45" s="19">
        <v>1594.5</v>
      </c>
      <c r="N45" s="34">
        <f t="shared" ref="N45:N53" si="118">(L45-M45)</f>
        <v>230.5</v>
      </c>
      <c r="O45" s="9"/>
      <c r="P45" s="29">
        <f>1825+90</f>
        <v>1915</v>
      </c>
      <c r="Q45" s="19">
        <v>450</v>
      </c>
      <c r="R45" s="34">
        <f t="shared" ref="R45:R53" si="119">(P45-Q45)</f>
        <v>1465</v>
      </c>
      <c r="S45" s="9"/>
      <c r="T45" s="29">
        <f t="shared" ref="T45:T52" si="120">P45</f>
        <v>1915</v>
      </c>
      <c r="U45" s="19">
        <v>2307.35</v>
      </c>
      <c r="V45" s="32">
        <f t="shared" ref="V45:V53" si="121">(T45-U45)</f>
        <v>-392.34999999999991</v>
      </c>
      <c r="W45" s="9"/>
      <c r="X45" s="29">
        <f t="shared" ref="X45:X52" si="122">P45</f>
        <v>1915</v>
      </c>
      <c r="Y45" s="19">
        <v>588</v>
      </c>
      <c r="Z45" s="34">
        <f t="shared" ref="Z45:Z53" si="123">(X45-Y45)</f>
        <v>1327</v>
      </c>
      <c r="AA45" s="9"/>
      <c r="AB45" s="29">
        <v>1890</v>
      </c>
      <c r="AC45" s="19">
        <v>700</v>
      </c>
      <c r="AD45" s="34">
        <f t="shared" ref="AD45:AD53" si="124">(AB45-AC45)</f>
        <v>1190</v>
      </c>
      <c r="AE45" s="8"/>
      <c r="AF45" s="29">
        <f t="shared" ref="AF45:AF52" si="125">AB45</f>
        <v>1890</v>
      </c>
      <c r="AG45" s="19">
        <v>0</v>
      </c>
      <c r="AH45" s="34">
        <f t="shared" ref="AH45:AH53" si="126">(AF45-AG45)</f>
        <v>1890</v>
      </c>
      <c r="AI45" s="8"/>
      <c r="AJ45" s="29">
        <f t="shared" ref="AJ45:AJ52" si="127">AB45</f>
        <v>1890</v>
      </c>
      <c r="AK45" s="19">
        <v>2066</v>
      </c>
      <c r="AL45" s="32">
        <f t="shared" ref="AL45:AL53" si="128">(AJ45-AK45)</f>
        <v>-176</v>
      </c>
      <c r="AM45" s="8"/>
      <c r="AN45" s="29">
        <v>1900</v>
      </c>
      <c r="AO45" s="19">
        <v>2445</v>
      </c>
      <c r="AP45" s="32">
        <f t="shared" ref="AP45:AP53" si="129">(AN45-AO45)</f>
        <v>-545</v>
      </c>
      <c r="AQ45" s="8"/>
      <c r="AR45" s="29">
        <f t="shared" ref="AR45:AR52" si="130">AN45</f>
        <v>1900</v>
      </c>
      <c r="AS45" s="19">
        <v>5847.96</v>
      </c>
      <c r="AT45" s="32">
        <f t="shared" ref="AT45:AT53" si="131">(AR45-AS45)</f>
        <v>-3947.96</v>
      </c>
      <c r="AU45" s="8"/>
    </row>
    <row r="46" spans="1:47" ht="12" customHeight="1" x14ac:dyDescent="0.2">
      <c r="A46" s="10"/>
      <c r="B46" s="27" t="s">
        <v>47</v>
      </c>
      <c r="C46" s="28"/>
      <c r="D46" s="29">
        <v>530</v>
      </c>
      <c r="E46" s="19">
        <v>966</v>
      </c>
      <c r="F46" s="30">
        <f t="shared" si="116"/>
        <v>-436</v>
      </c>
      <c r="G46" s="31"/>
      <c r="H46" s="29">
        <v>530</v>
      </c>
      <c r="I46" s="19">
        <v>120</v>
      </c>
      <c r="J46" s="93">
        <f t="shared" si="117"/>
        <v>410</v>
      </c>
      <c r="K46" s="8"/>
      <c r="L46" s="29">
        <v>530</v>
      </c>
      <c r="M46" s="19">
        <v>302</v>
      </c>
      <c r="N46" s="34">
        <f t="shared" si="118"/>
        <v>228</v>
      </c>
      <c r="O46" s="9"/>
      <c r="P46" s="29">
        <v>580</v>
      </c>
      <c r="Q46" s="19">
        <v>150</v>
      </c>
      <c r="R46" s="34">
        <f t="shared" si="119"/>
        <v>430</v>
      </c>
      <c r="S46" s="9"/>
      <c r="T46" s="29">
        <f t="shared" si="120"/>
        <v>580</v>
      </c>
      <c r="U46" s="19">
        <v>0</v>
      </c>
      <c r="V46" s="34">
        <f t="shared" si="121"/>
        <v>580</v>
      </c>
      <c r="W46" s="9"/>
      <c r="X46" s="29">
        <f t="shared" si="122"/>
        <v>580</v>
      </c>
      <c r="Y46" s="19">
        <v>660</v>
      </c>
      <c r="Z46" s="32">
        <f t="shared" si="123"/>
        <v>-80</v>
      </c>
      <c r="AA46" s="9"/>
      <c r="AB46" s="29">
        <v>585</v>
      </c>
      <c r="AC46" s="19">
        <v>2923.53</v>
      </c>
      <c r="AD46" s="32">
        <f t="shared" si="124"/>
        <v>-2338.5300000000002</v>
      </c>
      <c r="AE46" s="8"/>
      <c r="AF46" s="29">
        <f t="shared" si="125"/>
        <v>585</v>
      </c>
      <c r="AG46" s="19">
        <v>0</v>
      </c>
      <c r="AH46" s="34">
        <f t="shared" si="126"/>
        <v>585</v>
      </c>
      <c r="AI46" s="8"/>
      <c r="AJ46" s="29">
        <f t="shared" si="127"/>
        <v>585</v>
      </c>
      <c r="AK46" s="19">
        <v>1541</v>
      </c>
      <c r="AL46" s="32">
        <f t="shared" si="128"/>
        <v>-956</v>
      </c>
      <c r="AM46" s="8"/>
      <c r="AN46" s="29">
        <v>660</v>
      </c>
      <c r="AO46" s="19">
        <v>4553.24</v>
      </c>
      <c r="AP46" s="32">
        <f t="shared" si="129"/>
        <v>-3893.24</v>
      </c>
      <c r="AQ46" s="8"/>
      <c r="AR46" s="29">
        <f t="shared" si="130"/>
        <v>660</v>
      </c>
      <c r="AS46" s="19">
        <v>3042</v>
      </c>
      <c r="AT46" s="32">
        <f t="shared" si="131"/>
        <v>-2382</v>
      </c>
      <c r="AU46" s="8"/>
    </row>
    <row r="47" spans="1:47" ht="12" customHeight="1" x14ac:dyDescent="0.2">
      <c r="A47" s="10"/>
      <c r="B47" s="27" t="s">
        <v>48</v>
      </c>
      <c r="C47" s="28"/>
      <c r="D47" s="29">
        <v>210</v>
      </c>
      <c r="E47" s="19">
        <v>150</v>
      </c>
      <c r="F47" s="93">
        <f t="shared" si="116"/>
        <v>60</v>
      </c>
      <c r="G47" s="31"/>
      <c r="H47" s="29">
        <v>210</v>
      </c>
      <c r="I47" s="19">
        <v>0</v>
      </c>
      <c r="J47" s="93">
        <f t="shared" si="117"/>
        <v>210</v>
      </c>
      <c r="K47" s="8"/>
      <c r="L47" s="29">
        <v>210</v>
      </c>
      <c r="M47" s="19">
        <v>0</v>
      </c>
      <c r="N47" s="34">
        <f t="shared" si="118"/>
        <v>210</v>
      </c>
      <c r="O47" s="9"/>
      <c r="P47" s="29">
        <v>230</v>
      </c>
      <c r="Q47" s="19">
        <v>0</v>
      </c>
      <c r="R47" s="34">
        <f t="shared" si="119"/>
        <v>230</v>
      </c>
      <c r="S47" s="9"/>
      <c r="T47" s="29">
        <f t="shared" si="120"/>
        <v>230</v>
      </c>
      <c r="U47" s="19">
        <v>0</v>
      </c>
      <c r="V47" s="34">
        <f t="shared" si="121"/>
        <v>230</v>
      </c>
      <c r="W47" s="9"/>
      <c r="X47" s="29">
        <f t="shared" si="122"/>
        <v>230</v>
      </c>
      <c r="Y47" s="19">
        <v>0</v>
      </c>
      <c r="Z47" s="34">
        <f t="shared" si="123"/>
        <v>230</v>
      </c>
      <c r="AA47" s="9"/>
      <c r="AB47" s="29">
        <v>240</v>
      </c>
      <c r="AC47" s="19">
        <v>0</v>
      </c>
      <c r="AD47" s="34">
        <f t="shared" si="124"/>
        <v>240</v>
      </c>
      <c r="AE47" s="8"/>
      <c r="AF47" s="29">
        <f t="shared" si="125"/>
        <v>240</v>
      </c>
      <c r="AG47" s="19">
        <v>0</v>
      </c>
      <c r="AH47" s="34">
        <f t="shared" si="126"/>
        <v>240</v>
      </c>
      <c r="AI47" s="8"/>
      <c r="AJ47" s="29">
        <f t="shared" si="127"/>
        <v>240</v>
      </c>
      <c r="AK47" s="19">
        <v>0</v>
      </c>
      <c r="AL47" s="34">
        <f t="shared" si="128"/>
        <v>240</v>
      </c>
      <c r="AM47" s="8"/>
      <c r="AN47" s="29">
        <v>250</v>
      </c>
      <c r="AO47" s="19">
        <v>0</v>
      </c>
      <c r="AP47" s="34">
        <f t="shared" si="129"/>
        <v>250</v>
      </c>
      <c r="AQ47" s="8"/>
      <c r="AR47" s="29">
        <f t="shared" si="130"/>
        <v>250</v>
      </c>
      <c r="AS47" s="19">
        <v>0</v>
      </c>
      <c r="AT47" s="34">
        <f t="shared" si="131"/>
        <v>250</v>
      </c>
      <c r="AU47" s="8"/>
    </row>
    <row r="48" spans="1:47" ht="12" customHeight="1" x14ac:dyDescent="0.2">
      <c r="A48" s="10"/>
      <c r="B48" s="27" t="s">
        <v>49</v>
      </c>
      <c r="C48" s="28"/>
      <c r="D48" s="29">
        <v>280</v>
      </c>
      <c r="E48" s="19">
        <v>250</v>
      </c>
      <c r="F48" s="93">
        <f t="shared" si="116"/>
        <v>30</v>
      </c>
      <c r="G48" s="31"/>
      <c r="H48" s="29">
        <v>280</v>
      </c>
      <c r="I48" s="19">
        <v>0</v>
      </c>
      <c r="J48" s="93">
        <f t="shared" si="117"/>
        <v>280</v>
      </c>
      <c r="K48" s="8"/>
      <c r="L48" s="29">
        <v>280</v>
      </c>
      <c r="M48" s="19">
        <v>0</v>
      </c>
      <c r="N48" s="34">
        <f t="shared" si="118"/>
        <v>280</v>
      </c>
      <c r="O48" s="9"/>
      <c r="P48" s="29">
        <v>290</v>
      </c>
      <c r="Q48" s="19">
        <v>0</v>
      </c>
      <c r="R48" s="34">
        <f t="shared" si="119"/>
        <v>290</v>
      </c>
      <c r="S48" s="9"/>
      <c r="T48" s="29">
        <f t="shared" si="120"/>
        <v>290</v>
      </c>
      <c r="U48" s="19">
        <v>680</v>
      </c>
      <c r="V48" s="32">
        <f t="shared" si="121"/>
        <v>-390</v>
      </c>
      <c r="W48" s="9"/>
      <c r="X48" s="29">
        <f t="shared" si="122"/>
        <v>290</v>
      </c>
      <c r="Y48" s="19">
        <v>0</v>
      </c>
      <c r="Z48" s="34">
        <f t="shared" si="123"/>
        <v>290</v>
      </c>
      <c r="AA48" s="9"/>
      <c r="AB48" s="29">
        <v>280</v>
      </c>
      <c r="AC48" s="19">
        <v>0</v>
      </c>
      <c r="AD48" s="34">
        <f t="shared" si="124"/>
        <v>280</v>
      </c>
      <c r="AE48" s="8"/>
      <c r="AF48" s="29">
        <f t="shared" si="125"/>
        <v>280</v>
      </c>
      <c r="AG48" s="19">
        <v>640</v>
      </c>
      <c r="AH48" s="32">
        <f t="shared" si="126"/>
        <v>-360</v>
      </c>
      <c r="AI48" s="8"/>
      <c r="AJ48" s="29">
        <f t="shared" si="127"/>
        <v>280</v>
      </c>
      <c r="AK48" s="19">
        <v>436.22</v>
      </c>
      <c r="AL48" s="32">
        <f t="shared" si="128"/>
        <v>-156.22000000000003</v>
      </c>
      <c r="AM48" s="8"/>
      <c r="AN48" s="29">
        <v>300</v>
      </c>
      <c r="AO48" s="19">
        <v>0</v>
      </c>
      <c r="AP48" s="34">
        <f t="shared" si="129"/>
        <v>300</v>
      </c>
      <c r="AQ48" s="8"/>
      <c r="AR48" s="29">
        <f t="shared" si="130"/>
        <v>300</v>
      </c>
      <c r="AS48" s="19">
        <v>0</v>
      </c>
      <c r="AT48" s="34">
        <f t="shared" si="131"/>
        <v>300</v>
      </c>
      <c r="AU48" s="8"/>
    </row>
    <row r="49" spans="1:47" ht="12" customHeight="1" x14ac:dyDescent="0.2">
      <c r="A49" s="10"/>
      <c r="B49" s="27" t="s">
        <v>50</v>
      </c>
      <c r="C49" s="28"/>
      <c r="D49" s="29">
        <v>160</v>
      </c>
      <c r="E49" s="19">
        <v>0</v>
      </c>
      <c r="F49" s="93">
        <f t="shared" si="116"/>
        <v>160</v>
      </c>
      <c r="G49" s="31"/>
      <c r="H49" s="29">
        <v>160</v>
      </c>
      <c r="I49" s="19">
        <v>0</v>
      </c>
      <c r="J49" s="93">
        <f t="shared" si="117"/>
        <v>160</v>
      </c>
      <c r="K49" s="8"/>
      <c r="L49" s="29">
        <v>160</v>
      </c>
      <c r="M49" s="19">
        <v>210</v>
      </c>
      <c r="N49" s="32">
        <f t="shared" si="118"/>
        <v>-50</v>
      </c>
      <c r="O49" s="9"/>
      <c r="P49" s="29">
        <v>170</v>
      </c>
      <c r="Q49" s="19">
        <v>0</v>
      </c>
      <c r="R49" s="34">
        <f t="shared" si="119"/>
        <v>170</v>
      </c>
      <c r="S49" s="9"/>
      <c r="T49" s="29">
        <f t="shared" si="120"/>
        <v>170</v>
      </c>
      <c r="U49" s="19">
        <v>270</v>
      </c>
      <c r="V49" s="32">
        <f t="shared" si="121"/>
        <v>-100</v>
      </c>
      <c r="W49" s="9"/>
      <c r="X49" s="29">
        <f t="shared" si="122"/>
        <v>170</v>
      </c>
      <c r="Y49" s="19">
        <v>250</v>
      </c>
      <c r="Z49" s="32">
        <f t="shared" si="123"/>
        <v>-80</v>
      </c>
      <c r="AA49" s="9"/>
      <c r="AB49" s="29">
        <v>160</v>
      </c>
      <c r="AC49" s="19">
        <v>0</v>
      </c>
      <c r="AD49" s="34">
        <f t="shared" si="124"/>
        <v>160</v>
      </c>
      <c r="AE49" s="8"/>
      <c r="AF49" s="29">
        <f t="shared" si="125"/>
        <v>160</v>
      </c>
      <c r="AG49" s="19">
        <v>0</v>
      </c>
      <c r="AH49" s="34">
        <f t="shared" si="126"/>
        <v>160</v>
      </c>
      <c r="AI49" s="8"/>
      <c r="AJ49" s="29">
        <f t="shared" si="127"/>
        <v>160</v>
      </c>
      <c r="AK49" s="19">
        <v>0</v>
      </c>
      <c r="AL49" s="34">
        <f t="shared" si="128"/>
        <v>160</v>
      </c>
      <c r="AM49" s="8"/>
      <c r="AN49" s="29">
        <v>150</v>
      </c>
      <c r="AO49" s="19">
        <v>0</v>
      </c>
      <c r="AP49" s="34">
        <f t="shared" si="129"/>
        <v>150</v>
      </c>
      <c r="AQ49" s="8"/>
      <c r="AR49" s="29">
        <f t="shared" si="130"/>
        <v>150</v>
      </c>
      <c r="AS49" s="19">
        <v>0</v>
      </c>
      <c r="AT49" s="34">
        <f t="shared" si="131"/>
        <v>150</v>
      </c>
      <c r="AU49" s="8"/>
    </row>
    <row r="50" spans="1:47" ht="12" customHeight="1" x14ac:dyDescent="0.2">
      <c r="A50" s="10"/>
      <c r="B50" s="27" t="s">
        <v>51</v>
      </c>
      <c r="C50" s="28"/>
      <c r="D50" s="29">
        <v>310</v>
      </c>
      <c r="E50" s="19">
        <v>3180</v>
      </c>
      <c r="F50" s="30">
        <f t="shared" si="116"/>
        <v>-2870</v>
      </c>
      <c r="G50" s="94"/>
      <c r="H50" s="29">
        <v>310</v>
      </c>
      <c r="I50" s="19">
        <v>0</v>
      </c>
      <c r="J50" s="93">
        <f t="shared" si="117"/>
        <v>310</v>
      </c>
      <c r="K50" s="8"/>
      <c r="L50" s="29">
        <v>310</v>
      </c>
      <c r="M50" s="19">
        <v>0</v>
      </c>
      <c r="N50" s="34">
        <f t="shared" si="118"/>
        <v>310</v>
      </c>
      <c r="O50" s="9"/>
      <c r="P50" s="29">
        <v>330</v>
      </c>
      <c r="Q50" s="19">
        <v>448</v>
      </c>
      <c r="R50" s="34">
        <f t="shared" si="119"/>
        <v>-118</v>
      </c>
      <c r="S50" s="9"/>
      <c r="T50" s="29">
        <f t="shared" si="120"/>
        <v>330</v>
      </c>
      <c r="U50" s="19">
        <v>1995</v>
      </c>
      <c r="V50" s="32">
        <f t="shared" si="121"/>
        <v>-1665</v>
      </c>
      <c r="W50" s="9"/>
      <c r="X50" s="29">
        <f t="shared" si="122"/>
        <v>330</v>
      </c>
      <c r="Y50" s="19">
        <v>0</v>
      </c>
      <c r="Z50" s="34">
        <f t="shared" si="123"/>
        <v>330</v>
      </c>
      <c r="AA50" s="9"/>
      <c r="AB50" s="29">
        <v>350</v>
      </c>
      <c r="AC50" s="19">
        <v>4067.73</v>
      </c>
      <c r="AD50" s="32">
        <f t="shared" si="124"/>
        <v>-3717.73</v>
      </c>
      <c r="AE50" s="8"/>
      <c r="AF50" s="29">
        <f t="shared" si="125"/>
        <v>350</v>
      </c>
      <c r="AG50" s="19">
        <v>3360</v>
      </c>
      <c r="AH50" s="32">
        <f t="shared" si="126"/>
        <v>-3010</v>
      </c>
      <c r="AI50" s="8"/>
      <c r="AJ50" s="29">
        <f t="shared" si="127"/>
        <v>350</v>
      </c>
      <c r="AK50" s="19">
        <v>11461.99</v>
      </c>
      <c r="AL50" s="32">
        <f t="shared" si="128"/>
        <v>-11111.99</v>
      </c>
      <c r="AM50" s="8"/>
      <c r="AN50" s="29">
        <v>500</v>
      </c>
      <c r="AO50" s="19">
        <v>2700</v>
      </c>
      <c r="AP50" s="32">
        <f t="shared" si="129"/>
        <v>-2200</v>
      </c>
      <c r="AQ50" s="8"/>
      <c r="AR50" s="29">
        <f t="shared" si="130"/>
        <v>500</v>
      </c>
      <c r="AS50" s="19">
        <v>2480.1999999999998</v>
      </c>
      <c r="AT50" s="32">
        <f t="shared" si="131"/>
        <v>-1980.1999999999998</v>
      </c>
      <c r="AU50" s="8"/>
    </row>
    <row r="51" spans="1:47" ht="12" customHeight="1" x14ac:dyDescent="0.2">
      <c r="A51" s="10"/>
      <c r="B51" s="27" t="s">
        <v>52</v>
      </c>
      <c r="C51" s="28"/>
      <c r="D51" s="29">
        <v>850</v>
      </c>
      <c r="E51" s="19">
        <v>566.53</v>
      </c>
      <c r="F51" s="93">
        <f t="shared" si="116"/>
        <v>283.47000000000003</v>
      </c>
      <c r="G51" s="94"/>
      <c r="H51" s="29">
        <v>850</v>
      </c>
      <c r="I51" s="19">
        <v>200</v>
      </c>
      <c r="J51" s="93">
        <f t="shared" si="117"/>
        <v>650</v>
      </c>
      <c r="K51" s="8"/>
      <c r="L51" s="29">
        <v>850</v>
      </c>
      <c r="M51" s="19">
        <v>2184.37</v>
      </c>
      <c r="N51" s="32">
        <f t="shared" si="118"/>
        <v>-1334.37</v>
      </c>
      <c r="O51" s="9"/>
      <c r="P51" s="29">
        <v>910</v>
      </c>
      <c r="Q51" s="19">
        <v>460</v>
      </c>
      <c r="R51" s="32">
        <f t="shared" si="119"/>
        <v>450</v>
      </c>
      <c r="S51" s="9"/>
      <c r="T51" s="29">
        <f t="shared" si="120"/>
        <v>910</v>
      </c>
      <c r="U51" s="19">
        <v>142.6</v>
      </c>
      <c r="V51" s="34">
        <f t="shared" si="121"/>
        <v>767.4</v>
      </c>
      <c r="W51" s="9"/>
      <c r="X51" s="29">
        <f t="shared" si="122"/>
        <v>910</v>
      </c>
      <c r="Y51" s="19">
        <v>3300</v>
      </c>
      <c r="Z51" s="32">
        <f t="shared" si="123"/>
        <v>-2390</v>
      </c>
      <c r="AA51" s="9"/>
      <c r="AB51" s="29">
        <v>920</v>
      </c>
      <c r="AC51" s="19">
        <v>600</v>
      </c>
      <c r="AD51" s="34">
        <f t="shared" si="124"/>
        <v>320</v>
      </c>
      <c r="AE51" s="8"/>
      <c r="AF51" s="29">
        <f t="shared" si="125"/>
        <v>920</v>
      </c>
      <c r="AG51" s="19">
        <v>2189.1999999999998</v>
      </c>
      <c r="AH51" s="32">
        <f t="shared" si="126"/>
        <v>-1269.1999999999998</v>
      </c>
      <c r="AI51" s="8"/>
      <c r="AJ51" s="29">
        <f t="shared" si="127"/>
        <v>920</v>
      </c>
      <c r="AK51" s="19">
        <v>1855</v>
      </c>
      <c r="AL51" s="32">
        <f t="shared" si="128"/>
        <v>-935</v>
      </c>
      <c r="AM51" s="8"/>
      <c r="AN51" s="29">
        <v>990</v>
      </c>
      <c r="AO51" s="19">
        <v>1539.17</v>
      </c>
      <c r="AP51" s="32">
        <f t="shared" si="129"/>
        <v>-549.17000000000007</v>
      </c>
      <c r="AQ51" s="8"/>
      <c r="AR51" s="29">
        <f t="shared" si="130"/>
        <v>990</v>
      </c>
      <c r="AS51" s="19">
        <v>130</v>
      </c>
      <c r="AT51" s="34">
        <f t="shared" si="131"/>
        <v>860</v>
      </c>
      <c r="AU51" s="8"/>
    </row>
    <row r="52" spans="1:47" ht="12" customHeight="1" x14ac:dyDescent="0.2">
      <c r="A52" s="10"/>
      <c r="B52" s="27" t="s">
        <v>53</v>
      </c>
      <c r="C52" s="28"/>
      <c r="D52" s="29">
        <v>900</v>
      </c>
      <c r="E52" s="19">
        <v>1150</v>
      </c>
      <c r="F52" s="30">
        <f t="shared" si="116"/>
        <v>-250</v>
      </c>
      <c r="G52" s="94"/>
      <c r="H52" s="29">
        <v>900</v>
      </c>
      <c r="I52" s="19">
        <v>279.98</v>
      </c>
      <c r="J52" s="93">
        <f t="shared" si="117"/>
        <v>620.02</v>
      </c>
      <c r="K52" s="8"/>
      <c r="L52" s="29">
        <v>900</v>
      </c>
      <c r="M52" s="19">
        <v>1591</v>
      </c>
      <c r="N52" s="32">
        <f t="shared" si="118"/>
        <v>-691</v>
      </c>
      <c r="O52" s="9"/>
      <c r="P52" s="29">
        <v>960</v>
      </c>
      <c r="Q52" s="19">
        <v>870</v>
      </c>
      <c r="R52" s="32">
        <f t="shared" si="119"/>
        <v>90</v>
      </c>
      <c r="S52" s="9"/>
      <c r="T52" s="29">
        <f t="shared" si="120"/>
        <v>960</v>
      </c>
      <c r="U52" s="19">
        <v>891.83</v>
      </c>
      <c r="V52" s="34">
        <f t="shared" si="121"/>
        <v>68.169999999999959</v>
      </c>
      <c r="W52" s="9"/>
      <c r="X52" s="29">
        <f t="shared" si="122"/>
        <v>960</v>
      </c>
      <c r="Y52" s="19">
        <v>750</v>
      </c>
      <c r="Z52" s="34">
        <f t="shared" si="123"/>
        <v>210</v>
      </c>
      <c r="AA52" s="9"/>
      <c r="AB52" s="29">
        <v>990</v>
      </c>
      <c r="AC52" s="19">
        <v>660</v>
      </c>
      <c r="AD52" s="34">
        <f t="shared" si="124"/>
        <v>330</v>
      </c>
      <c r="AE52" s="8"/>
      <c r="AF52" s="29">
        <f t="shared" si="125"/>
        <v>990</v>
      </c>
      <c r="AG52" s="19">
        <v>1387.92</v>
      </c>
      <c r="AH52" s="32">
        <f t="shared" si="126"/>
        <v>-397.92000000000007</v>
      </c>
      <c r="AI52" s="8"/>
      <c r="AJ52" s="29">
        <f t="shared" si="127"/>
        <v>990</v>
      </c>
      <c r="AK52" s="19">
        <v>1170</v>
      </c>
      <c r="AL52" s="32">
        <f t="shared" si="128"/>
        <v>-180</v>
      </c>
      <c r="AM52" s="8"/>
      <c r="AN52" s="29">
        <v>1000</v>
      </c>
      <c r="AO52" s="19">
        <v>950</v>
      </c>
      <c r="AP52" s="34">
        <f t="shared" si="129"/>
        <v>50</v>
      </c>
      <c r="AQ52" s="8"/>
      <c r="AR52" s="29">
        <f t="shared" si="130"/>
        <v>1000</v>
      </c>
      <c r="AS52" s="19">
        <v>1430</v>
      </c>
      <c r="AT52" s="32">
        <f t="shared" si="131"/>
        <v>-430</v>
      </c>
      <c r="AU52" s="8"/>
    </row>
    <row r="53" spans="1:47" ht="12" customHeight="1" x14ac:dyDescent="0.2">
      <c r="A53" s="10"/>
      <c r="B53" s="36" t="s">
        <v>43</v>
      </c>
      <c r="C53" s="18"/>
      <c r="D53" s="107">
        <f>SUM(D45:D52)</f>
        <v>5065</v>
      </c>
      <c r="E53" s="107">
        <f>SUM(E45:E51)</f>
        <v>6199.5599999999995</v>
      </c>
      <c r="F53" s="108">
        <f t="shared" si="116"/>
        <v>-1134.5599999999995</v>
      </c>
      <c r="G53" s="65"/>
      <c r="H53" s="107">
        <f>SUM(H45:H52)</f>
        <v>5065</v>
      </c>
      <c r="I53" s="107">
        <f>SUM(I45:I51)</f>
        <v>1328</v>
      </c>
      <c r="J53" s="109">
        <f t="shared" si="117"/>
        <v>3737</v>
      </c>
      <c r="K53" s="8"/>
      <c r="L53" s="107">
        <f>SUM(L45:L52)</f>
        <v>5065</v>
      </c>
      <c r="M53" s="107">
        <f>SUM(M45:M51)</f>
        <v>4290.87</v>
      </c>
      <c r="N53" s="110">
        <f t="shared" si="118"/>
        <v>774.13000000000011</v>
      </c>
      <c r="O53" s="9"/>
      <c r="P53" s="107">
        <f>SUM(P45:P52)</f>
        <v>5385</v>
      </c>
      <c r="Q53" s="107">
        <f>SUM(Q45:Q51)</f>
        <v>1508</v>
      </c>
      <c r="R53" s="110">
        <f t="shared" si="119"/>
        <v>3877</v>
      </c>
      <c r="S53" s="9"/>
      <c r="T53" s="107">
        <f>SUM(T45:T52)</f>
        <v>5385</v>
      </c>
      <c r="U53" s="107">
        <f>SUM(U45:U51)</f>
        <v>5394.9500000000007</v>
      </c>
      <c r="V53" s="110">
        <f t="shared" si="121"/>
        <v>-9.9500000000007276</v>
      </c>
      <c r="W53" s="9"/>
      <c r="X53" s="107">
        <f>SUM(X45:X52)</f>
        <v>5385</v>
      </c>
      <c r="Y53" s="107">
        <f>SUM(Y45:Y51)</f>
        <v>4798</v>
      </c>
      <c r="Z53" s="110">
        <f t="shared" si="123"/>
        <v>587</v>
      </c>
      <c r="AA53" s="9"/>
      <c r="AB53" s="107">
        <f>SUM(AB45:AB52)</f>
        <v>5415</v>
      </c>
      <c r="AC53" s="107">
        <f>SUM(AC45:AC51)</f>
        <v>8291.26</v>
      </c>
      <c r="AD53" s="111">
        <f t="shared" si="124"/>
        <v>-2876.26</v>
      </c>
      <c r="AE53" s="8"/>
      <c r="AF53" s="107">
        <f>SUM(AF45:AF52)</f>
        <v>5415</v>
      </c>
      <c r="AG53" s="107">
        <f>SUM(AG45:AG51)</f>
        <v>6189.2</v>
      </c>
      <c r="AH53" s="111">
        <f t="shared" si="126"/>
        <v>-774.19999999999982</v>
      </c>
      <c r="AI53" s="8"/>
      <c r="AJ53" s="107">
        <f>SUM(AJ45:AJ52)</f>
        <v>5415</v>
      </c>
      <c r="AK53" s="107">
        <f>SUM(AK45:AK51)</f>
        <v>17360.21</v>
      </c>
      <c r="AL53" s="111">
        <f t="shared" si="128"/>
        <v>-11945.21</v>
      </c>
      <c r="AM53" s="8"/>
      <c r="AN53" s="107">
        <f>SUM(AN45:AN52)</f>
        <v>5750</v>
      </c>
      <c r="AO53" s="107">
        <f>SUM(AO45:AO51)</f>
        <v>11237.41</v>
      </c>
      <c r="AP53" s="111">
        <f t="shared" si="129"/>
        <v>-5487.41</v>
      </c>
      <c r="AQ53" s="8"/>
      <c r="AR53" s="107">
        <f>SUM(AR45:AR52)</f>
        <v>5750</v>
      </c>
      <c r="AS53" s="107">
        <f>SUM(AS45:AS51)</f>
        <v>11500.16</v>
      </c>
      <c r="AT53" s="111">
        <f t="shared" si="131"/>
        <v>-5750.16</v>
      </c>
      <c r="AU53" s="8"/>
    </row>
    <row r="54" spans="1:47" ht="12" customHeight="1" x14ac:dyDescent="0.2">
      <c r="A54" s="10"/>
      <c r="B54" s="112" t="s">
        <v>54</v>
      </c>
      <c r="C54" s="89"/>
      <c r="D54" s="113" t="s">
        <v>12</v>
      </c>
      <c r="E54" s="113" t="s">
        <v>55</v>
      </c>
      <c r="F54" s="113" t="s">
        <v>14</v>
      </c>
      <c r="G54" s="114"/>
      <c r="H54" s="113" t="s">
        <v>12</v>
      </c>
      <c r="I54" s="113" t="s">
        <v>55</v>
      </c>
      <c r="J54" s="115" t="s">
        <v>14</v>
      </c>
      <c r="K54" s="8"/>
      <c r="L54" s="113" t="s">
        <v>12</v>
      </c>
      <c r="M54" s="113" t="s">
        <v>55</v>
      </c>
      <c r="N54" s="113" t="s">
        <v>14</v>
      </c>
      <c r="O54" s="9"/>
      <c r="P54" s="113" t="s">
        <v>12</v>
      </c>
      <c r="Q54" s="113" t="s">
        <v>55</v>
      </c>
      <c r="R54" s="113" t="s">
        <v>14</v>
      </c>
      <c r="S54" s="9"/>
      <c r="T54" s="113" t="s">
        <v>12</v>
      </c>
      <c r="U54" s="113" t="s">
        <v>55</v>
      </c>
      <c r="V54" s="113" t="s">
        <v>14</v>
      </c>
      <c r="W54" s="9"/>
      <c r="X54" s="113" t="s">
        <v>12</v>
      </c>
      <c r="Y54" s="113" t="s">
        <v>55</v>
      </c>
      <c r="Z54" s="113" t="s">
        <v>14</v>
      </c>
      <c r="AA54" s="9"/>
      <c r="AB54" s="113" t="s">
        <v>12</v>
      </c>
      <c r="AC54" s="113" t="s">
        <v>55</v>
      </c>
      <c r="AD54" s="115" t="s">
        <v>14</v>
      </c>
      <c r="AE54" s="8"/>
      <c r="AF54" s="113" t="s">
        <v>12</v>
      </c>
      <c r="AG54" s="113" t="s">
        <v>55</v>
      </c>
      <c r="AH54" s="115" t="s">
        <v>14</v>
      </c>
      <c r="AI54" s="8"/>
      <c r="AJ54" s="113" t="s">
        <v>12</v>
      </c>
      <c r="AK54" s="113" t="s">
        <v>55</v>
      </c>
      <c r="AL54" s="115" t="s">
        <v>14</v>
      </c>
      <c r="AM54" s="8"/>
      <c r="AN54" s="113" t="s">
        <v>12</v>
      </c>
      <c r="AO54" s="113" t="s">
        <v>55</v>
      </c>
      <c r="AP54" s="115" t="s">
        <v>14</v>
      </c>
      <c r="AQ54" s="8"/>
      <c r="AR54" s="113" t="s">
        <v>12</v>
      </c>
      <c r="AS54" s="113" t="s">
        <v>55</v>
      </c>
      <c r="AT54" s="115" t="s">
        <v>14</v>
      </c>
      <c r="AU54" s="8"/>
    </row>
    <row r="55" spans="1:47" ht="12" customHeight="1" x14ac:dyDescent="0.2">
      <c r="A55" s="8"/>
      <c r="B55" s="62" t="s">
        <v>56</v>
      </c>
      <c r="C55" s="116"/>
      <c r="D55" s="117"/>
      <c r="E55" s="117"/>
      <c r="F55" s="118"/>
      <c r="G55" s="114"/>
      <c r="H55" s="117"/>
      <c r="I55" s="117"/>
      <c r="J55" s="118"/>
      <c r="K55" s="8"/>
      <c r="L55" s="117"/>
      <c r="M55" s="117"/>
      <c r="N55" s="118"/>
      <c r="O55" s="9"/>
      <c r="P55" s="117"/>
      <c r="Q55" s="117"/>
      <c r="R55" s="118"/>
      <c r="S55" s="9"/>
      <c r="T55" s="117"/>
      <c r="U55" s="117"/>
      <c r="V55" s="118"/>
      <c r="W55" s="9"/>
      <c r="X55" s="117"/>
      <c r="Y55" s="117"/>
      <c r="Z55" s="118"/>
      <c r="AA55" s="9"/>
      <c r="AB55" s="117"/>
      <c r="AC55" s="117"/>
      <c r="AD55" s="118"/>
      <c r="AE55" s="8"/>
      <c r="AF55" s="117"/>
      <c r="AG55" s="117"/>
      <c r="AH55" s="118"/>
      <c r="AI55" s="8"/>
      <c r="AJ55" s="117"/>
      <c r="AK55" s="117"/>
      <c r="AL55" s="118"/>
      <c r="AM55" s="8"/>
      <c r="AN55" s="117"/>
      <c r="AO55" s="117"/>
      <c r="AP55" s="118"/>
      <c r="AQ55" s="8"/>
      <c r="AR55" s="117"/>
      <c r="AS55" s="119">
        <v>8697</v>
      </c>
      <c r="AT55" s="32">
        <f t="shared" ref="AT55:AT58" si="132">(AR55-AS55)</f>
        <v>-8697</v>
      </c>
      <c r="AU55" s="8"/>
    </row>
    <row r="56" spans="1:47" ht="12" customHeight="1" x14ac:dyDescent="0.2">
      <c r="A56" s="10"/>
      <c r="B56" s="27" t="s">
        <v>57</v>
      </c>
      <c r="C56" s="28"/>
      <c r="D56" s="29">
        <v>110</v>
      </c>
      <c r="E56" s="19">
        <f>[1]JAN22!$D$38</f>
        <v>0</v>
      </c>
      <c r="F56" s="93">
        <f t="shared" ref="F56:F58" si="133">(D56-E56)</f>
        <v>110</v>
      </c>
      <c r="G56" s="31"/>
      <c r="H56" s="29">
        <v>110</v>
      </c>
      <c r="I56" s="19">
        <v>0</v>
      </c>
      <c r="J56" s="93">
        <f t="shared" ref="J56:J58" si="134">(H56-I56)</f>
        <v>110</v>
      </c>
      <c r="K56" s="8"/>
      <c r="L56" s="29">
        <v>110</v>
      </c>
      <c r="M56" s="19">
        <v>240</v>
      </c>
      <c r="N56" s="32">
        <f t="shared" ref="N56:N58" si="135">(L56-M56)</f>
        <v>-130</v>
      </c>
      <c r="O56" s="9"/>
      <c r="P56" s="29">
        <v>160</v>
      </c>
      <c r="Q56" s="19">
        <v>0</v>
      </c>
      <c r="R56" s="34">
        <f t="shared" ref="R56:R58" si="136">(P56-Q56)</f>
        <v>160</v>
      </c>
      <c r="S56" s="9"/>
      <c r="T56" s="29">
        <f t="shared" ref="T56:T57" si="137">P56</f>
        <v>160</v>
      </c>
      <c r="U56" s="19">
        <v>1358.31</v>
      </c>
      <c r="V56" s="32">
        <f t="shared" ref="V56:V58" si="138">(T56-U56)</f>
        <v>-1198.31</v>
      </c>
      <c r="W56" s="9"/>
      <c r="X56" s="29">
        <f t="shared" ref="X56:X57" si="139">P56</f>
        <v>160</v>
      </c>
      <c r="Y56" s="19">
        <v>552.72</v>
      </c>
      <c r="Z56" s="32">
        <f t="shared" ref="Z56:Z58" si="140">(X56-Y56)</f>
        <v>-392.72</v>
      </c>
      <c r="AA56" s="9"/>
      <c r="AB56" s="29">
        <v>160</v>
      </c>
      <c r="AC56" s="19">
        <v>145.57</v>
      </c>
      <c r="AD56" s="34">
        <f t="shared" ref="AD56:AD58" si="141">(AB56-AC56)</f>
        <v>14.430000000000007</v>
      </c>
      <c r="AE56" s="8"/>
      <c r="AF56" s="29">
        <f t="shared" ref="AF56:AF57" si="142">AB56</f>
        <v>160</v>
      </c>
      <c r="AG56" s="19">
        <v>0</v>
      </c>
      <c r="AH56" s="34">
        <f t="shared" ref="AH56:AH58" si="143">(AF56-AG56)</f>
        <v>160</v>
      </c>
      <c r="AI56" s="8"/>
      <c r="AJ56" s="29">
        <f t="shared" ref="AJ56:AJ57" si="144">AB56</f>
        <v>160</v>
      </c>
      <c r="AK56" s="19">
        <v>431.69</v>
      </c>
      <c r="AL56" s="32">
        <f t="shared" ref="AL56:AL58" si="145">(AJ56-AK56)</f>
        <v>-271.69</v>
      </c>
      <c r="AM56" s="8"/>
      <c r="AN56" s="29">
        <v>180</v>
      </c>
      <c r="AO56" s="19">
        <v>0</v>
      </c>
      <c r="AP56" s="34">
        <f t="shared" ref="AP56:AP58" si="146">(AN56-AO56)</f>
        <v>180</v>
      </c>
      <c r="AQ56" s="8"/>
      <c r="AR56" s="29">
        <f t="shared" ref="AR56:AR57" si="147">AN56</f>
        <v>180</v>
      </c>
      <c r="AS56" s="19">
        <v>0</v>
      </c>
      <c r="AT56" s="34">
        <f t="shared" si="132"/>
        <v>180</v>
      </c>
      <c r="AU56" s="8"/>
    </row>
    <row r="57" spans="1:47" ht="12" customHeight="1" x14ac:dyDescent="0.2">
      <c r="A57" s="10"/>
      <c r="B57" s="27" t="s">
        <v>58</v>
      </c>
      <c r="C57" s="28"/>
      <c r="D57" s="29">
        <v>420</v>
      </c>
      <c r="E57" s="19">
        <v>1041</v>
      </c>
      <c r="F57" s="30">
        <f t="shared" si="133"/>
        <v>-621</v>
      </c>
      <c r="G57" s="120"/>
      <c r="H57" s="29">
        <v>420</v>
      </c>
      <c r="I57" s="19">
        <v>0</v>
      </c>
      <c r="J57" s="93">
        <f t="shared" si="134"/>
        <v>420</v>
      </c>
      <c r="K57" s="8"/>
      <c r="L57" s="29">
        <v>420</v>
      </c>
      <c r="M57" s="19">
        <v>0</v>
      </c>
      <c r="N57" s="34">
        <f t="shared" si="135"/>
        <v>420</v>
      </c>
      <c r="O57" s="9"/>
      <c r="P57" s="29">
        <v>440</v>
      </c>
      <c r="Q57" s="19">
        <v>177</v>
      </c>
      <c r="R57" s="34">
        <f t="shared" si="136"/>
        <v>263</v>
      </c>
      <c r="S57" s="9"/>
      <c r="T57" s="29">
        <f t="shared" si="137"/>
        <v>440</v>
      </c>
      <c r="U57" s="19">
        <v>0</v>
      </c>
      <c r="V57" s="34">
        <f t="shared" si="138"/>
        <v>440</v>
      </c>
      <c r="W57" s="9"/>
      <c r="X57" s="29">
        <f t="shared" si="139"/>
        <v>440</v>
      </c>
      <c r="Y57" s="19">
        <v>0</v>
      </c>
      <c r="Z57" s="34">
        <f t="shared" si="140"/>
        <v>440</v>
      </c>
      <c r="AA57" s="9"/>
      <c r="AB57" s="29">
        <v>450</v>
      </c>
      <c r="AC57" s="19">
        <v>112.5</v>
      </c>
      <c r="AD57" s="34">
        <f t="shared" si="141"/>
        <v>337.5</v>
      </c>
      <c r="AE57" s="8"/>
      <c r="AF57" s="29">
        <f t="shared" si="142"/>
        <v>450</v>
      </c>
      <c r="AG57" s="19">
        <v>450</v>
      </c>
      <c r="AH57" s="32">
        <f t="shared" si="143"/>
        <v>0</v>
      </c>
      <c r="AI57" s="8"/>
      <c r="AJ57" s="29">
        <f t="shared" si="144"/>
        <v>450</v>
      </c>
      <c r="AK57" s="19">
        <v>0</v>
      </c>
      <c r="AL57" s="34">
        <f t="shared" si="145"/>
        <v>450</v>
      </c>
      <c r="AM57" s="8"/>
      <c r="AN57" s="29">
        <v>440</v>
      </c>
      <c r="AO57" s="19">
        <v>0</v>
      </c>
      <c r="AP57" s="34">
        <f t="shared" si="146"/>
        <v>440</v>
      </c>
      <c r="AQ57" s="8"/>
      <c r="AR57" s="29">
        <f t="shared" si="147"/>
        <v>440</v>
      </c>
      <c r="AS57" s="19">
        <v>89.95</v>
      </c>
      <c r="AT57" s="34">
        <f t="shared" si="132"/>
        <v>350.05</v>
      </c>
      <c r="AU57" s="8"/>
    </row>
    <row r="58" spans="1:47" ht="12" customHeight="1" x14ac:dyDescent="0.2">
      <c r="A58" s="10"/>
      <c r="B58" s="36" t="s">
        <v>43</v>
      </c>
      <c r="C58" s="27"/>
      <c r="D58" s="121">
        <f t="shared" ref="D58:E58" si="148">SUM(D56:D57)</f>
        <v>530</v>
      </c>
      <c r="E58" s="121">
        <f t="shared" si="148"/>
        <v>1041</v>
      </c>
      <c r="F58" s="122">
        <f t="shared" si="133"/>
        <v>-511</v>
      </c>
      <c r="G58" s="123"/>
      <c r="H58" s="121">
        <f t="shared" ref="H58:I58" si="149">SUM(H56:H57)</f>
        <v>530</v>
      </c>
      <c r="I58" s="121">
        <f t="shared" si="149"/>
        <v>0</v>
      </c>
      <c r="J58" s="122">
        <f t="shared" si="134"/>
        <v>530</v>
      </c>
      <c r="K58" s="8"/>
      <c r="L58" s="121">
        <f t="shared" ref="L58:M58" si="150">SUM(L56:L57)</f>
        <v>530</v>
      </c>
      <c r="M58" s="121">
        <f t="shared" si="150"/>
        <v>240</v>
      </c>
      <c r="N58" s="124">
        <f t="shared" si="135"/>
        <v>290</v>
      </c>
      <c r="O58" s="9"/>
      <c r="P58" s="121">
        <f t="shared" ref="P58:Q58" si="151">SUM(P56:P57)</f>
        <v>600</v>
      </c>
      <c r="Q58" s="121">
        <f t="shared" si="151"/>
        <v>177</v>
      </c>
      <c r="R58" s="125">
        <f t="shared" si="136"/>
        <v>423</v>
      </c>
      <c r="S58" s="9"/>
      <c r="T58" s="121">
        <f t="shared" ref="T58:U58" si="152">SUM(T56:T57)</f>
        <v>600</v>
      </c>
      <c r="U58" s="121">
        <f t="shared" si="152"/>
        <v>1358.31</v>
      </c>
      <c r="V58" s="125">
        <f t="shared" si="138"/>
        <v>-758.31</v>
      </c>
      <c r="W58" s="9"/>
      <c r="X58" s="121">
        <f t="shared" ref="X58:Y58" si="153">SUM(X56:X57)</f>
        <v>600</v>
      </c>
      <c r="Y58" s="121">
        <f t="shared" si="153"/>
        <v>552.72</v>
      </c>
      <c r="Z58" s="125">
        <f t="shared" si="140"/>
        <v>47.279999999999973</v>
      </c>
      <c r="AA58" s="9"/>
      <c r="AB58" s="121">
        <f t="shared" ref="AB58:AC58" si="154">SUM(AB56:AB57)</f>
        <v>610</v>
      </c>
      <c r="AC58" s="121">
        <f t="shared" si="154"/>
        <v>258.07</v>
      </c>
      <c r="AD58" s="124">
        <f t="shared" si="141"/>
        <v>351.93</v>
      </c>
      <c r="AE58" s="8"/>
      <c r="AF58" s="121">
        <f t="shared" ref="AF58:AG58" si="155">SUM(AF56:AF57)</f>
        <v>610</v>
      </c>
      <c r="AG58" s="121">
        <f t="shared" si="155"/>
        <v>450</v>
      </c>
      <c r="AH58" s="124">
        <f t="shared" si="143"/>
        <v>160</v>
      </c>
      <c r="AI58" s="8"/>
      <c r="AJ58" s="121">
        <f t="shared" ref="AJ58:AK58" si="156">SUM(AJ56:AJ57)</f>
        <v>610</v>
      </c>
      <c r="AK58" s="121">
        <f t="shared" si="156"/>
        <v>431.69</v>
      </c>
      <c r="AL58" s="124">
        <f t="shared" si="145"/>
        <v>178.31</v>
      </c>
      <c r="AM58" s="8"/>
      <c r="AN58" s="121">
        <f t="shared" ref="AN58:AO58" si="157">SUM(AN56:AN57)</f>
        <v>620</v>
      </c>
      <c r="AO58" s="121">
        <f t="shared" si="157"/>
        <v>0</v>
      </c>
      <c r="AP58" s="124">
        <f t="shared" si="146"/>
        <v>620</v>
      </c>
      <c r="AQ58" s="8"/>
      <c r="AR58" s="121">
        <f t="shared" ref="AR58:AS58" si="158">SUM(AR55:AR57)</f>
        <v>620</v>
      </c>
      <c r="AS58" s="121">
        <f t="shared" si="158"/>
        <v>8786.9500000000007</v>
      </c>
      <c r="AT58" s="125">
        <f t="shared" si="132"/>
        <v>-8166.9500000000007</v>
      </c>
      <c r="AU58" s="8"/>
    </row>
    <row r="59" spans="1:47" ht="12" customHeight="1" x14ac:dyDescent="0.2">
      <c r="A59" s="10"/>
      <c r="B59" s="126" t="s">
        <v>59</v>
      </c>
      <c r="C59" s="127"/>
      <c r="D59" s="128" t="s">
        <v>12</v>
      </c>
      <c r="E59" s="129" t="s">
        <v>55</v>
      </c>
      <c r="F59" s="130" t="s">
        <v>60</v>
      </c>
      <c r="G59" s="114"/>
      <c r="H59" s="128" t="s">
        <v>12</v>
      </c>
      <c r="I59" s="129" t="s">
        <v>55</v>
      </c>
      <c r="J59" s="130" t="s">
        <v>60</v>
      </c>
      <c r="K59" s="8"/>
      <c r="L59" s="128" t="s">
        <v>12</v>
      </c>
      <c r="M59" s="129" t="s">
        <v>55</v>
      </c>
      <c r="N59" s="130" t="s">
        <v>60</v>
      </c>
      <c r="O59" s="9"/>
      <c r="P59" s="128" t="s">
        <v>12</v>
      </c>
      <c r="Q59" s="129" t="s">
        <v>55</v>
      </c>
      <c r="R59" s="130" t="s">
        <v>60</v>
      </c>
      <c r="S59" s="9"/>
      <c r="T59" s="128" t="s">
        <v>12</v>
      </c>
      <c r="U59" s="129" t="s">
        <v>55</v>
      </c>
      <c r="V59" s="130" t="s">
        <v>60</v>
      </c>
      <c r="W59" s="9"/>
      <c r="X59" s="128" t="s">
        <v>12</v>
      </c>
      <c r="Y59" s="129" t="s">
        <v>55</v>
      </c>
      <c r="Z59" s="130" t="s">
        <v>60</v>
      </c>
      <c r="AA59" s="9"/>
      <c r="AB59" s="128" t="s">
        <v>12</v>
      </c>
      <c r="AC59" s="129" t="s">
        <v>55</v>
      </c>
      <c r="AD59" s="130" t="s">
        <v>60</v>
      </c>
      <c r="AE59" s="8"/>
      <c r="AF59" s="128" t="s">
        <v>12</v>
      </c>
      <c r="AG59" s="129" t="s">
        <v>55</v>
      </c>
      <c r="AH59" s="130" t="s">
        <v>60</v>
      </c>
      <c r="AI59" s="8"/>
      <c r="AJ59" s="128" t="s">
        <v>12</v>
      </c>
      <c r="AK59" s="129" t="s">
        <v>55</v>
      </c>
      <c r="AL59" s="130" t="s">
        <v>60</v>
      </c>
      <c r="AM59" s="8"/>
      <c r="AN59" s="128" t="s">
        <v>12</v>
      </c>
      <c r="AO59" s="129" t="s">
        <v>55</v>
      </c>
      <c r="AP59" s="130" t="s">
        <v>60</v>
      </c>
      <c r="AQ59" s="8"/>
      <c r="AR59" s="128" t="s">
        <v>12</v>
      </c>
      <c r="AS59" s="129" t="s">
        <v>55</v>
      </c>
      <c r="AT59" s="130" t="s">
        <v>60</v>
      </c>
      <c r="AU59" s="8"/>
    </row>
    <row r="60" spans="1:47" ht="12" customHeight="1" x14ac:dyDescent="0.2">
      <c r="A60" s="10"/>
      <c r="B60" s="27" t="s">
        <v>61</v>
      </c>
      <c r="C60" s="27"/>
      <c r="D60" s="131">
        <v>3250</v>
      </c>
      <c r="E60" s="17">
        <v>1760</v>
      </c>
      <c r="F60" s="93">
        <f t="shared" ref="F60:F62" si="159">(D60-E60)</f>
        <v>1490</v>
      </c>
      <c r="G60" s="39"/>
      <c r="H60" s="131">
        <v>3250</v>
      </c>
      <c r="I60" s="17">
        <v>2790</v>
      </c>
      <c r="J60" s="93">
        <f t="shared" ref="J60:J62" si="160">(H60-I60)</f>
        <v>460</v>
      </c>
      <c r="K60" s="8"/>
      <c r="L60" s="131">
        <v>3250</v>
      </c>
      <c r="M60" s="17">
        <v>1200</v>
      </c>
      <c r="N60" s="34">
        <f t="shared" ref="N60:N62" si="161">(L60-M60)</f>
        <v>2050</v>
      </c>
      <c r="O60" s="9"/>
      <c r="P60" s="131">
        <v>3450</v>
      </c>
      <c r="Q60" s="17">
        <v>1500</v>
      </c>
      <c r="R60" s="34">
        <f t="shared" ref="R60:R62" si="162">(P60-Q60)</f>
        <v>1950</v>
      </c>
      <c r="S60" s="9"/>
      <c r="T60" s="131">
        <f t="shared" ref="T60:T61" si="163">P60</f>
        <v>3450</v>
      </c>
      <c r="U60" s="17">
        <v>2800</v>
      </c>
      <c r="V60" s="34">
        <f t="shared" ref="V60:V62" si="164">(T60-U60)</f>
        <v>650</v>
      </c>
      <c r="W60" s="9"/>
      <c r="X60" s="131">
        <f t="shared" ref="X60:X61" si="165">P60</f>
        <v>3450</v>
      </c>
      <c r="Y60" s="17">
        <v>5225</v>
      </c>
      <c r="Z60" s="32">
        <f t="shared" ref="Z60:Z62" si="166">(X60-Y60)</f>
        <v>-1775</v>
      </c>
      <c r="AA60" s="9"/>
      <c r="AB60" s="131">
        <v>3450</v>
      </c>
      <c r="AC60" s="17">
        <v>0</v>
      </c>
      <c r="AD60" s="34">
        <f t="shared" ref="AD60:AD62" si="167">(AB60-AC60)</f>
        <v>3450</v>
      </c>
      <c r="AE60" s="8"/>
      <c r="AF60" s="131">
        <f t="shared" ref="AF60:AF61" si="168">AB60</f>
        <v>3450</v>
      </c>
      <c r="AG60" s="17">
        <v>0</v>
      </c>
      <c r="AH60" s="34">
        <f t="shared" ref="AH60:AH62" si="169">(AF60-AG60)</f>
        <v>3450</v>
      </c>
      <c r="AI60" s="8"/>
      <c r="AJ60" s="131">
        <f t="shared" ref="AJ60:AJ61" si="170">AB60</f>
        <v>3450</v>
      </c>
      <c r="AK60" s="17">
        <v>2490</v>
      </c>
      <c r="AL60" s="34">
        <f t="shared" ref="AL60:AL62" si="171">(AJ60-AK60)</f>
        <v>960</v>
      </c>
      <c r="AM60" s="8"/>
      <c r="AN60" s="131">
        <v>3880</v>
      </c>
      <c r="AO60" s="17">
        <v>980</v>
      </c>
      <c r="AP60" s="34">
        <f t="shared" ref="AP60:AP62" si="172">(AN60-AO60)</f>
        <v>2900</v>
      </c>
      <c r="AQ60" s="8"/>
      <c r="AR60" s="131">
        <f t="shared" ref="AR60:AR61" si="173">AN60</f>
        <v>3880</v>
      </c>
      <c r="AS60" s="17">
        <v>660</v>
      </c>
      <c r="AT60" s="34">
        <f t="shared" ref="AT60:AT62" si="174">(AR60-AS60)</f>
        <v>3220</v>
      </c>
      <c r="AU60" s="8"/>
    </row>
    <row r="61" spans="1:47" ht="12" customHeight="1" x14ac:dyDescent="0.2">
      <c r="A61" s="10"/>
      <c r="B61" s="27" t="s">
        <v>62</v>
      </c>
      <c r="C61" s="27"/>
      <c r="D61" s="131">
        <v>3525</v>
      </c>
      <c r="E61" s="17">
        <v>4550</v>
      </c>
      <c r="F61" s="30">
        <f t="shared" si="159"/>
        <v>-1025</v>
      </c>
      <c r="G61" s="39"/>
      <c r="H61" s="131">
        <v>3525</v>
      </c>
      <c r="I61" s="17">
        <v>4020</v>
      </c>
      <c r="J61" s="30">
        <f t="shared" si="160"/>
        <v>-495</v>
      </c>
      <c r="K61" s="8"/>
      <c r="L61" s="131">
        <v>3525</v>
      </c>
      <c r="M61" s="17">
        <v>4800</v>
      </c>
      <c r="N61" s="32">
        <f t="shared" si="161"/>
        <v>-1275</v>
      </c>
      <c r="O61" s="9"/>
      <c r="P61" s="131">
        <v>3575</v>
      </c>
      <c r="Q61" s="17">
        <v>5350</v>
      </c>
      <c r="R61" s="32">
        <f t="shared" si="162"/>
        <v>-1775</v>
      </c>
      <c r="S61" s="9"/>
      <c r="T61" s="131">
        <f t="shared" si="163"/>
        <v>3575</v>
      </c>
      <c r="U61" s="17">
        <v>2950</v>
      </c>
      <c r="V61" s="34">
        <f t="shared" si="164"/>
        <v>625</v>
      </c>
      <c r="W61" s="9"/>
      <c r="X61" s="131">
        <f t="shared" si="165"/>
        <v>3575</v>
      </c>
      <c r="Y61" s="17">
        <v>3820</v>
      </c>
      <c r="Z61" s="32">
        <f t="shared" si="166"/>
        <v>-245</v>
      </c>
      <c r="AA61" s="9"/>
      <c r="AB61" s="131">
        <v>3585</v>
      </c>
      <c r="AC61" s="17">
        <v>1000</v>
      </c>
      <c r="AD61" s="34">
        <f t="shared" si="167"/>
        <v>2585</v>
      </c>
      <c r="AE61" s="8"/>
      <c r="AF61" s="131">
        <f t="shared" si="168"/>
        <v>3585</v>
      </c>
      <c r="AG61" s="17">
        <v>2550</v>
      </c>
      <c r="AH61" s="34">
        <f t="shared" si="169"/>
        <v>1035</v>
      </c>
      <c r="AI61" s="8"/>
      <c r="AJ61" s="131">
        <f t="shared" si="170"/>
        <v>3585</v>
      </c>
      <c r="AK61" s="17">
        <v>2400</v>
      </c>
      <c r="AL61" s="34">
        <f t="shared" si="171"/>
        <v>1185</v>
      </c>
      <c r="AM61" s="8"/>
      <c r="AN61" s="131">
        <v>3200</v>
      </c>
      <c r="AO61" s="17">
        <v>330</v>
      </c>
      <c r="AP61" s="34">
        <f t="shared" si="172"/>
        <v>2870</v>
      </c>
      <c r="AQ61" s="8"/>
      <c r="AR61" s="131">
        <f t="shared" si="173"/>
        <v>3200</v>
      </c>
      <c r="AS61" s="17">
        <v>4130</v>
      </c>
      <c r="AT61" s="32">
        <f t="shared" si="174"/>
        <v>-930</v>
      </c>
      <c r="AU61" s="8"/>
    </row>
    <row r="62" spans="1:47" ht="12" customHeight="1" x14ac:dyDescent="0.2">
      <c r="A62" s="10"/>
      <c r="B62" s="36" t="s">
        <v>43</v>
      </c>
      <c r="C62" s="27"/>
      <c r="D62" s="132">
        <f t="shared" ref="D62:E62" si="175">SUM(D60:D61)</f>
        <v>6775</v>
      </c>
      <c r="E62" s="132">
        <f t="shared" si="175"/>
        <v>6310</v>
      </c>
      <c r="F62" s="133">
        <f t="shared" si="159"/>
        <v>465</v>
      </c>
      <c r="G62" s="65"/>
      <c r="H62" s="132">
        <f t="shared" ref="H62:I62" si="176">SUM(H60:H61)</f>
        <v>6775</v>
      </c>
      <c r="I62" s="132">
        <f t="shared" si="176"/>
        <v>6810</v>
      </c>
      <c r="J62" s="134">
        <f t="shared" si="160"/>
        <v>-35</v>
      </c>
      <c r="K62" s="8"/>
      <c r="L62" s="132">
        <f t="shared" ref="L62:M62" si="177">SUM(L60:L61)</f>
        <v>6775</v>
      </c>
      <c r="M62" s="132">
        <f t="shared" si="177"/>
        <v>6000</v>
      </c>
      <c r="N62" s="135">
        <f t="shared" si="161"/>
        <v>775</v>
      </c>
      <c r="O62" s="9"/>
      <c r="P62" s="132">
        <f t="shared" ref="P62:Q62" si="178">SUM(P60:P61)</f>
        <v>7025</v>
      </c>
      <c r="Q62" s="132">
        <f t="shared" si="178"/>
        <v>6850</v>
      </c>
      <c r="R62" s="135">
        <f t="shared" si="162"/>
        <v>175</v>
      </c>
      <c r="S62" s="9"/>
      <c r="T62" s="132">
        <f t="shared" ref="T62:U62" si="179">SUM(T60:T61)</f>
        <v>7025</v>
      </c>
      <c r="U62" s="132">
        <f t="shared" si="179"/>
        <v>5750</v>
      </c>
      <c r="V62" s="135">
        <f t="shared" si="164"/>
        <v>1275</v>
      </c>
      <c r="W62" s="9"/>
      <c r="X62" s="132">
        <f t="shared" ref="X62:Y62" si="180">SUM(X60:X61)</f>
        <v>7025</v>
      </c>
      <c r="Y62" s="132">
        <f t="shared" si="180"/>
        <v>9045</v>
      </c>
      <c r="Z62" s="136">
        <f t="shared" si="166"/>
        <v>-2020</v>
      </c>
      <c r="AA62" s="9"/>
      <c r="AB62" s="132">
        <f t="shared" ref="AB62:AC62" si="181">SUM(AB60:AB61)</f>
        <v>7035</v>
      </c>
      <c r="AC62" s="132">
        <f t="shared" si="181"/>
        <v>1000</v>
      </c>
      <c r="AD62" s="135">
        <f t="shared" si="167"/>
        <v>6035</v>
      </c>
      <c r="AE62" s="8"/>
      <c r="AF62" s="132">
        <f t="shared" ref="AF62:AG62" si="182">SUM(AF60:AF61)</f>
        <v>7035</v>
      </c>
      <c r="AG62" s="132">
        <f t="shared" si="182"/>
        <v>2550</v>
      </c>
      <c r="AH62" s="135">
        <f t="shared" si="169"/>
        <v>4485</v>
      </c>
      <c r="AI62" s="8"/>
      <c r="AJ62" s="132">
        <f t="shared" ref="AJ62:AK62" si="183">SUM(AJ60:AJ61)</f>
        <v>7035</v>
      </c>
      <c r="AK62" s="132">
        <f t="shared" si="183"/>
        <v>4890</v>
      </c>
      <c r="AL62" s="135">
        <f t="shared" si="171"/>
        <v>2145</v>
      </c>
      <c r="AM62" s="8"/>
      <c r="AN62" s="132">
        <f t="shared" ref="AN62:AO62" si="184">SUM(AN60:AN61)</f>
        <v>7080</v>
      </c>
      <c r="AO62" s="132">
        <f t="shared" si="184"/>
        <v>1310</v>
      </c>
      <c r="AP62" s="135">
        <f t="shared" si="172"/>
        <v>5770</v>
      </c>
      <c r="AQ62" s="8"/>
      <c r="AR62" s="132">
        <f t="shared" ref="AR62:AS62" si="185">SUM(AR60:AR61)</f>
        <v>7080</v>
      </c>
      <c r="AS62" s="132">
        <f t="shared" si="185"/>
        <v>4790</v>
      </c>
      <c r="AT62" s="135">
        <f t="shared" si="174"/>
        <v>2290</v>
      </c>
      <c r="AU62" s="8"/>
    </row>
    <row r="63" spans="1:47" ht="9" customHeight="1" x14ac:dyDescent="0.2">
      <c r="A63" s="10"/>
      <c r="B63" s="27"/>
      <c r="C63" s="27"/>
      <c r="D63" s="131"/>
      <c r="E63" s="17"/>
      <c r="F63" s="123"/>
      <c r="G63" s="123"/>
      <c r="H63" s="131"/>
      <c r="I63" s="17"/>
      <c r="J63" s="123"/>
      <c r="K63" s="8"/>
      <c r="L63" s="131"/>
      <c r="M63" s="17"/>
      <c r="N63" s="137"/>
      <c r="O63" s="9"/>
      <c r="P63" s="131"/>
      <c r="Q63" s="17"/>
      <c r="R63" s="137"/>
      <c r="S63" s="9"/>
      <c r="T63" s="131"/>
      <c r="U63" s="17"/>
      <c r="V63" s="137"/>
      <c r="W63" s="9"/>
      <c r="X63" s="131"/>
      <c r="Y63" s="17"/>
      <c r="Z63" s="137"/>
      <c r="AA63" s="9"/>
      <c r="AB63" s="131"/>
      <c r="AC63" s="17"/>
      <c r="AD63" s="137"/>
      <c r="AE63" s="8"/>
      <c r="AF63" s="131"/>
      <c r="AG63" s="17"/>
      <c r="AH63" s="137"/>
      <c r="AI63" s="8"/>
      <c r="AJ63" s="131"/>
      <c r="AK63" s="17"/>
      <c r="AL63" s="137"/>
      <c r="AM63" s="8"/>
      <c r="AN63" s="131"/>
      <c r="AO63" s="17"/>
      <c r="AP63" s="137"/>
      <c r="AQ63" s="8"/>
      <c r="AR63" s="131"/>
      <c r="AS63" s="17"/>
      <c r="AT63" s="137"/>
      <c r="AU63" s="8"/>
    </row>
    <row r="64" spans="1:47" ht="3" customHeight="1" x14ac:dyDescent="0.2">
      <c r="A64" s="10"/>
      <c r="B64" s="138"/>
      <c r="C64" s="27"/>
      <c r="D64" s="139"/>
      <c r="E64" s="140"/>
      <c r="F64" s="140"/>
      <c r="G64" s="140"/>
      <c r="H64" s="139"/>
      <c r="I64" s="140"/>
      <c r="J64" s="140"/>
      <c r="K64" s="8"/>
      <c r="L64" s="139"/>
      <c r="M64" s="140"/>
      <c r="N64" s="141"/>
      <c r="O64" s="9"/>
      <c r="P64" s="139"/>
      <c r="Q64" s="140"/>
      <c r="R64" s="141"/>
      <c r="S64" s="9"/>
      <c r="T64" s="139"/>
      <c r="U64" s="140"/>
      <c r="V64" s="141"/>
      <c r="W64" s="9"/>
      <c r="X64" s="139"/>
      <c r="Y64" s="140"/>
      <c r="Z64" s="141"/>
      <c r="AA64" s="9"/>
      <c r="AB64" s="139"/>
      <c r="AC64" s="140"/>
      <c r="AD64" s="142"/>
      <c r="AE64" s="8"/>
      <c r="AF64" s="139"/>
      <c r="AG64" s="140"/>
      <c r="AH64" s="142"/>
      <c r="AI64" s="8"/>
      <c r="AJ64" s="139"/>
      <c r="AK64" s="140"/>
      <c r="AL64" s="142"/>
      <c r="AM64" s="8"/>
      <c r="AN64" s="139"/>
      <c r="AO64" s="140"/>
      <c r="AP64" s="142"/>
      <c r="AQ64" s="8"/>
      <c r="AR64" s="139"/>
      <c r="AS64" s="140"/>
      <c r="AT64" s="142"/>
      <c r="AU64" s="8"/>
    </row>
    <row r="65" spans="1:47" ht="12" customHeight="1" x14ac:dyDescent="0.2">
      <c r="A65" s="10"/>
      <c r="B65" s="35" t="s">
        <v>63</v>
      </c>
      <c r="C65" s="36"/>
      <c r="D65" s="143">
        <f t="shared" ref="D65:E65" si="186">D29+D43+D53+D58+D62</f>
        <v>90535</v>
      </c>
      <c r="E65" s="143">
        <f t="shared" si="186"/>
        <v>90118.989999999991</v>
      </c>
      <c r="F65" s="144">
        <f>(D65-E65)</f>
        <v>416.01000000000931</v>
      </c>
      <c r="G65" s="65"/>
      <c r="H65" s="143">
        <f t="shared" ref="H65:I65" si="187">H29+H43+H53+H58+H62</f>
        <v>90535</v>
      </c>
      <c r="I65" s="143">
        <f t="shared" si="187"/>
        <v>81097.919999999998</v>
      </c>
      <c r="J65" s="144">
        <f>(H65-I65)</f>
        <v>9437.0800000000017</v>
      </c>
      <c r="K65" s="8"/>
      <c r="L65" s="143">
        <f t="shared" ref="L65:M65" si="188">L29+L43+L53+L58+L62</f>
        <v>90535</v>
      </c>
      <c r="M65" s="143">
        <f t="shared" si="188"/>
        <v>100766.61</v>
      </c>
      <c r="N65" s="145">
        <f>(L65-M65)</f>
        <v>-10231.61</v>
      </c>
      <c r="O65" s="9"/>
      <c r="P65" s="143">
        <f t="shared" ref="P65:Q65" si="189">P29+P43+P53+P58+P62</f>
        <v>96325</v>
      </c>
      <c r="Q65" s="143">
        <f t="shared" si="189"/>
        <v>93676.099999999991</v>
      </c>
      <c r="R65" s="146">
        <f>(P65-Q65)</f>
        <v>2648.9000000000087</v>
      </c>
      <c r="S65" s="9"/>
      <c r="T65" s="143">
        <f t="shared" ref="T65:U65" si="190">T29+T43+T53+T58+T62</f>
        <v>96325</v>
      </c>
      <c r="U65" s="143">
        <f t="shared" si="190"/>
        <v>91012.79</v>
      </c>
      <c r="V65" s="146">
        <f>(T65-U65)</f>
        <v>5312.2100000000064</v>
      </c>
      <c r="W65" s="9"/>
      <c r="X65" s="143">
        <f t="shared" ref="X65:Y65" si="191">X29+X43+X53+X58+X62</f>
        <v>96325</v>
      </c>
      <c r="Y65" s="143">
        <f t="shared" si="191"/>
        <v>106052.04000000001</v>
      </c>
      <c r="Z65" s="145">
        <f>(X65-Y65)</f>
        <v>-9727.0400000000081</v>
      </c>
      <c r="AA65" s="9"/>
      <c r="AB65" s="143">
        <f t="shared" ref="AB65:AC65" si="192">AB29+AB43+AB53+AB58+AB62</f>
        <v>96883</v>
      </c>
      <c r="AC65" s="143">
        <f t="shared" si="192"/>
        <v>89038.19</v>
      </c>
      <c r="AD65" s="146">
        <f>(AB65-AC65)</f>
        <v>7844.8099999999977</v>
      </c>
      <c r="AE65" s="8"/>
      <c r="AF65" s="143">
        <f t="shared" ref="AF65:AG65" si="193">AF29+AF43+AF53+AF58+AF62</f>
        <v>96883</v>
      </c>
      <c r="AG65" s="143">
        <f t="shared" si="193"/>
        <v>94551.08</v>
      </c>
      <c r="AH65" s="146">
        <f>(AF65-AG65)</f>
        <v>2331.9199999999983</v>
      </c>
      <c r="AI65" s="8"/>
      <c r="AJ65" s="143">
        <f t="shared" ref="AJ65:AK65" si="194">AJ29+AJ43+AJ53+AJ58+AJ62</f>
        <v>96883</v>
      </c>
      <c r="AK65" s="143">
        <f t="shared" si="194"/>
        <v>102874.54999999999</v>
      </c>
      <c r="AL65" s="145">
        <f>(AJ65-AK65)</f>
        <v>-5991.5499999999884</v>
      </c>
      <c r="AM65" s="8"/>
      <c r="AN65" s="143">
        <f t="shared" ref="AN65:AO65" si="195">AN29+AN43+AN53+AN58+AN62</f>
        <v>97970</v>
      </c>
      <c r="AO65" s="143">
        <f t="shared" si="195"/>
        <v>92554.97</v>
      </c>
      <c r="AP65" s="146">
        <f>(AN65-AO65)</f>
        <v>5415.0299999999988</v>
      </c>
      <c r="AQ65" s="8"/>
      <c r="AR65" s="143">
        <f t="shared" ref="AR65:AS65" si="196">AR29+AR43+AR53+AR58+AR62</f>
        <v>97970</v>
      </c>
      <c r="AS65" s="143">
        <f t="shared" si="196"/>
        <v>125756.19</v>
      </c>
      <c r="AT65" s="145">
        <f>(AR65-AS65)</f>
        <v>-27786.190000000002</v>
      </c>
      <c r="AU65" s="8"/>
    </row>
    <row r="66" spans="1:47" ht="12" customHeight="1" x14ac:dyDescent="0.2">
      <c r="A66" s="10"/>
      <c r="B66" s="36" t="s">
        <v>64</v>
      </c>
      <c r="C66" s="36"/>
      <c r="D66" s="147"/>
      <c r="E66" s="148">
        <f>E13-E65</f>
        <v>-4249.9899999999907</v>
      </c>
      <c r="F66" s="65"/>
      <c r="G66" s="65"/>
      <c r="H66" s="147"/>
      <c r="I66" s="149">
        <f>I13-I65</f>
        <v>2865.0800000000017</v>
      </c>
      <c r="J66" s="65"/>
      <c r="K66" s="8"/>
      <c r="L66" s="147"/>
      <c r="M66" s="148">
        <f>M13-M65</f>
        <v>-13944.61</v>
      </c>
      <c r="N66" s="66"/>
      <c r="O66" s="9"/>
      <c r="P66" s="147"/>
      <c r="Q66" s="148">
        <f>Q13-Q65</f>
        <v>-9610.0999999999913</v>
      </c>
      <c r="R66" s="66"/>
      <c r="S66" s="9"/>
      <c r="T66" s="147"/>
      <c r="U66" s="149">
        <f>U13-U65</f>
        <v>8223.2100000000064</v>
      </c>
      <c r="V66" s="66"/>
      <c r="W66" s="9"/>
      <c r="X66" s="147"/>
      <c r="Y66" s="148">
        <f>Y13-Y65</f>
        <v>-5690.0400000000081</v>
      </c>
      <c r="Z66" s="66"/>
      <c r="AA66" s="9"/>
      <c r="AB66" s="147"/>
      <c r="AC66" s="149">
        <f>AC13-AC65</f>
        <v>11427.809999999998</v>
      </c>
      <c r="AD66" s="66"/>
      <c r="AE66" s="8"/>
      <c r="AF66" s="147"/>
      <c r="AG66" s="149">
        <f>AG13-AG65</f>
        <v>5364.9199999999983</v>
      </c>
      <c r="AH66" s="66"/>
      <c r="AI66" s="8"/>
      <c r="AJ66" s="147"/>
      <c r="AK66" s="148">
        <f>AK13-AK65</f>
        <v>-2427.5499999999884</v>
      </c>
      <c r="AL66" s="66"/>
      <c r="AM66" s="8"/>
      <c r="AN66" s="147"/>
      <c r="AO66" s="149">
        <f>AO13-AO65</f>
        <v>37780.03</v>
      </c>
      <c r="AP66" s="66"/>
      <c r="AQ66" s="8"/>
      <c r="AR66" s="147"/>
      <c r="AS66" s="148">
        <f>AS13-AS65</f>
        <v>3218.8099999999977</v>
      </c>
      <c r="AT66" s="66"/>
      <c r="AU66" s="8"/>
    </row>
    <row r="67" spans="1:47" ht="12" hidden="1" customHeight="1" x14ac:dyDescent="0.2">
      <c r="A67" s="10"/>
      <c r="B67" s="35" t="s">
        <v>65</v>
      </c>
      <c r="C67" s="36"/>
      <c r="D67" s="150"/>
      <c r="E67" s="151"/>
      <c r="F67" s="152">
        <f>E66-1220</f>
        <v>-5469.9899999999907</v>
      </c>
      <c r="G67" s="65"/>
      <c r="H67" s="150"/>
      <c r="I67" s="151"/>
      <c r="J67" s="152">
        <f>I66-1220</f>
        <v>1645.0800000000017</v>
      </c>
      <c r="K67" s="8"/>
      <c r="L67" s="150"/>
      <c r="M67" s="151"/>
      <c r="N67" s="153">
        <f>M66-1220</f>
        <v>-15164.61</v>
      </c>
      <c r="O67" s="9"/>
      <c r="P67" s="150"/>
      <c r="Q67" s="151"/>
      <c r="R67" s="153">
        <f>Q66-1220</f>
        <v>-10830.099999999991</v>
      </c>
      <c r="S67" s="9"/>
      <c r="T67" s="150"/>
      <c r="U67" s="151"/>
      <c r="V67" s="153">
        <f>U66-1220</f>
        <v>7003.2100000000064</v>
      </c>
      <c r="W67" s="9"/>
      <c r="X67" s="150"/>
      <c r="Y67" s="151"/>
      <c r="Z67" s="153">
        <f>Y66-1220</f>
        <v>-6910.0400000000081</v>
      </c>
      <c r="AA67" s="9"/>
      <c r="AB67" s="150"/>
      <c r="AC67" s="151"/>
      <c r="AD67" s="153">
        <f>AC66-1220</f>
        <v>10207.809999999998</v>
      </c>
      <c r="AE67" s="8"/>
      <c r="AF67" s="150"/>
      <c r="AG67" s="151"/>
      <c r="AH67" s="153">
        <f>AG66-1220</f>
        <v>4144.9199999999983</v>
      </c>
      <c r="AI67" s="8"/>
      <c r="AJ67" s="150"/>
      <c r="AK67" s="151"/>
      <c r="AL67" s="153">
        <f>AK66-1220</f>
        <v>-3647.5499999999884</v>
      </c>
      <c r="AM67" s="8"/>
      <c r="AN67" s="150"/>
      <c r="AO67" s="151"/>
      <c r="AP67" s="153">
        <f>AO66-1220</f>
        <v>36560.03</v>
      </c>
      <c r="AQ67" s="8"/>
      <c r="AR67" s="150"/>
      <c r="AS67" s="151"/>
      <c r="AT67" s="153">
        <f>AS66-1220</f>
        <v>1998.8099999999977</v>
      </c>
      <c r="AU67" s="8"/>
    </row>
    <row r="68" spans="1:47" ht="12" customHeight="1" x14ac:dyDescent="0.2">
      <c r="A68" s="10"/>
      <c r="B68" s="154" t="s">
        <v>66</v>
      </c>
      <c r="C68" s="155"/>
      <c r="D68" s="156"/>
      <c r="E68" s="157"/>
      <c r="F68" s="158">
        <v>-7851.5</v>
      </c>
      <c r="G68" s="69"/>
      <c r="H68" s="156"/>
      <c r="I68" s="157"/>
      <c r="J68" s="158">
        <v>-11427.42</v>
      </c>
      <c r="K68" s="8"/>
      <c r="L68" s="156"/>
      <c r="M68" s="157"/>
      <c r="N68" s="159">
        <v>-1302.26</v>
      </c>
      <c r="O68" s="9"/>
      <c r="P68" s="156"/>
      <c r="Q68" s="157"/>
      <c r="R68" s="159">
        <v>-16441.45</v>
      </c>
      <c r="S68" s="9"/>
      <c r="T68" s="156"/>
      <c r="U68" s="157"/>
      <c r="V68" s="159">
        <v>-5883.96</v>
      </c>
      <c r="W68" s="9"/>
      <c r="X68" s="156"/>
      <c r="Y68" s="157"/>
      <c r="Z68" s="159">
        <v>-13923.56</v>
      </c>
      <c r="AA68" s="9"/>
      <c r="AB68" s="156"/>
      <c r="AC68" s="157"/>
      <c r="AD68" s="159">
        <v>-3734.67</v>
      </c>
      <c r="AE68" s="8"/>
      <c r="AF68" s="156"/>
      <c r="AG68" s="157"/>
      <c r="AH68" s="160">
        <v>2172.29</v>
      </c>
      <c r="AI68" s="8"/>
      <c r="AJ68" s="156"/>
      <c r="AK68" s="157"/>
      <c r="AL68" s="159">
        <v>-17377.28</v>
      </c>
      <c r="AM68" s="8"/>
      <c r="AN68" s="156"/>
      <c r="AO68" s="157"/>
      <c r="AP68" s="159">
        <v>-12377.58</v>
      </c>
      <c r="AQ68" s="8"/>
      <c r="AR68" s="156"/>
      <c r="AS68" s="157"/>
      <c r="AT68" s="160">
        <v>10465.200000000001</v>
      </c>
      <c r="AU68" s="8"/>
    </row>
    <row r="69" spans="1:47" ht="3" customHeight="1" x14ac:dyDescent="0.2">
      <c r="A69" s="10"/>
      <c r="B69" s="161"/>
      <c r="C69" s="161"/>
      <c r="D69" s="161"/>
      <c r="E69" s="161"/>
      <c r="F69" s="161"/>
      <c r="G69" s="161"/>
      <c r="H69" s="161"/>
      <c r="I69" s="161"/>
      <c r="J69" s="161"/>
      <c r="K69" s="8"/>
      <c r="L69" s="161"/>
      <c r="M69" s="161"/>
      <c r="N69" s="161"/>
      <c r="O69" s="9"/>
      <c r="P69" s="161"/>
      <c r="Q69" s="161"/>
      <c r="R69" s="161"/>
      <c r="S69" s="9"/>
      <c r="T69" s="161"/>
      <c r="U69" s="161"/>
      <c r="V69" s="161"/>
      <c r="W69" s="9"/>
      <c r="X69" s="161"/>
      <c r="Y69" s="161"/>
      <c r="Z69" s="161"/>
      <c r="AA69" s="9"/>
      <c r="AB69" s="161"/>
      <c r="AC69" s="161"/>
      <c r="AD69" s="161"/>
      <c r="AF69" s="161"/>
      <c r="AG69" s="161"/>
      <c r="AH69" s="161"/>
      <c r="AJ69" s="161"/>
      <c r="AK69" s="161"/>
      <c r="AL69" s="161"/>
      <c r="AN69" s="161"/>
      <c r="AO69" s="161"/>
      <c r="AP69" s="161"/>
      <c r="AQ69" s="8"/>
      <c r="AR69" s="161"/>
      <c r="AS69" s="161"/>
      <c r="AT69" s="161"/>
      <c r="AU69" s="8"/>
    </row>
    <row r="70" spans="1:47" ht="3.75" customHeight="1" x14ac:dyDescent="0.2"/>
    <row r="71" spans="1:47" ht="12" customHeight="1" x14ac:dyDescent="0.2">
      <c r="B71" s="162" t="s">
        <v>67</v>
      </c>
      <c r="C71" s="163"/>
      <c r="D71" s="164"/>
      <c r="E71" s="165" t="s">
        <v>0</v>
      </c>
      <c r="F71" s="166"/>
      <c r="G71" s="167"/>
      <c r="H71" s="164"/>
      <c r="I71" s="165" t="s">
        <v>1</v>
      </c>
      <c r="J71" s="166"/>
      <c r="L71" s="164"/>
      <c r="M71" s="168" t="s">
        <v>2</v>
      </c>
      <c r="N71" s="166"/>
      <c r="O71" s="9"/>
      <c r="P71" s="164"/>
      <c r="Q71" s="168" t="s">
        <v>3</v>
      </c>
      <c r="R71" s="166"/>
      <c r="S71" s="9"/>
      <c r="T71" s="164"/>
      <c r="U71" s="168" t="s">
        <v>4</v>
      </c>
      <c r="V71" s="166"/>
      <c r="W71" s="9"/>
      <c r="X71" s="164"/>
      <c r="Y71" s="168" t="s">
        <v>5</v>
      </c>
      <c r="Z71" s="166"/>
      <c r="AA71" s="9"/>
      <c r="AB71" s="164"/>
      <c r="AC71" s="168" t="s">
        <v>6</v>
      </c>
      <c r="AD71" s="166"/>
      <c r="AF71" s="164"/>
      <c r="AG71" s="168" t="s">
        <v>7</v>
      </c>
      <c r="AH71" s="166"/>
      <c r="AJ71" s="164"/>
      <c r="AK71" s="168" t="s">
        <v>8</v>
      </c>
      <c r="AL71" s="166"/>
      <c r="AN71" s="164"/>
      <c r="AO71" s="168" t="s">
        <v>9</v>
      </c>
      <c r="AP71" s="166"/>
      <c r="AR71" s="164"/>
      <c r="AS71" s="168" t="s">
        <v>10</v>
      </c>
      <c r="AT71" s="166"/>
    </row>
    <row r="72" spans="1:47" ht="12" customHeight="1" x14ac:dyDescent="0.2">
      <c r="B72" s="162" t="s">
        <v>68</v>
      </c>
      <c r="C72" s="163"/>
      <c r="D72" s="163"/>
      <c r="E72" s="1"/>
      <c r="F72" s="1"/>
      <c r="G72" s="1"/>
      <c r="H72" s="1"/>
      <c r="I72" s="1"/>
      <c r="J72" s="1"/>
      <c r="L72" s="1"/>
      <c r="M72" s="1"/>
      <c r="N72" s="1"/>
      <c r="P72" s="1"/>
      <c r="Q72" s="1"/>
      <c r="R72" s="1"/>
      <c r="T72" s="1"/>
      <c r="U72" s="1"/>
      <c r="V72" s="1"/>
      <c r="X72" s="1"/>
      <c r="Y72" s="1"/>
      <c r="Z72" s="1"/>
      <c r="AB72" s="1"/>
      <c r="AC72" s="1"/>
      <c r="AD72" s="1"/>
      <c r="AF72" s="1"/>
      <c r="AG72" s="1"/>
      <c r="AH72" s="1"/>
      <c r="AJ72" s="1"/>
      <c r="AK72" s="1"/>
      <c r="AL72" s="1"/>
      <c r="AN72" s="1"/>
      <c r="AO72" s="1"/>
      <c r="AP72" s="1"/>
      <c r="AR72" s="1"/>
      <c r="AS72" s="1"/>
      <c r="AT72" s="1"/>
    </row>
    <row r="73" spans="1:47" ht="12" customHeight="1" x14ac:dyDescent="0.2">
      <c r="B73" s="162" t="s">
        <v>69</v>
      </c>
      <c r="C73" s="163"/>
      <c r="D73" s="163"/>
      <c r="E73" s="1"/>
      <c r="F73" s="1"/>
      <c r="G73" s="1"/>
      <c r="H73" s="1"/>
      <c r="I73" s="1"/>
      <c r="J73" s="1"/>
      <c r="L73" s="1"/>
      <c r="M73" s="1"/>
      <c r="N73" s="1"/>
      <c r="P73" s="1"/>
      <c r="Q73" s="1"/>
      <c r="R73" s="1"/>
      <c r="T73" s="1"/>
      <c r="U73" s="1"/>
      <c r="V73" s="1"/>
      <c r="X73" s="1"/>
      <c r="Y73" s="1"/>
      <c r="Z73" s="1"/>
      <c r="AB73" s="1"/>
      <c r="AC73" s="1"/>
      <c r="AD73" s="1"/>
      <c r="AF73" s="169" t="s">
        <v>70</v>
      </c>
      <c r="AG73" s="1"/>
      <c r="AH73" s="1"/>
      <c r="AJ73" s="1"/>
      <c r="AK73" s="1"/>
      <c r="AL73" s="1"/>
      <c r="AN73" s="1"/>
      <c r="AO73" s="1"/>
      <c r="AP73" s="1"/>
      <c r="AR73" s="1"/>
      <c r="AS73" s="1"/>
      <c r="AT73" s="1"/>
    </row>
    <row r="74" spans="1:47" ht="12" customHeight="1" x14ac:dyDescent="0.2">
      <c r="A74" s="170"/>
      <c r="B74" s="171" t="s">
        <v>71</v>
      </c>
      <c r="C74" s="169"/>
      <c r="D74" s="169"/>
      <c r="E74" s="169"/>
      <c r="F74" s="169"/>
      <c r="G74" s="169"/>
      <c r="H74" s="169"/>
      <c r="I74" s="169"/>
      <c r="J74" s="169"/>
      <c r="K74" s="170"/>
      <c r="L74" s="169"/>
      <c r="M74" s="169"/>
      <c r="N74" s="169"/>
      <c r="O74" s="170"/>
      <c r="P74" s="169"/>
      <c r="Q74" s="169"/>
      <c r="R74" s="169"/>
      <c r="S74" s="170"/>
      <c r="T74" s="169"/>
      <c r="U74" s="169"/>
      <c r="V74" s="169"/>
      <c r="W74" s="170"/>
      <c r="X74" s="169"/>
      <c r="Y74" s="169"/>
      <c r="Z74" s="169"/>
      <c r="AA74" s="170"/>
      <c r="AB74" s="169"/>
      <c r="AC74" s="169"/>
      <c r="AD74" s="169"/>
      <c r="AE74" s="170"/>
      <c r="AF74" s="169"/>
      <c r="AG74" s="169"/>
      <c r="AH74" s="169"/>
      <c r="AI74" s="170"/>
      <c r="AJ74" s="169"/>
      <c r="AK74" s="169"/>
      <c r="AL74" s="169"/>
      <c r="AM74" s="170"/>
      <c r="AN74" s="169"/>
      <c r="AO74" s="169"/>
      <c r="AP74" s="169"/>
      <c r="AQ74" s="170"/>
      <c r="AR74" s="169"/>
      <c r="AS74" s="169"/>
      <c r="AT74" s="169"/>
      <c r="AU74" s="170"/>
    </row>
    <row r="75" spans="1:47" ht="12" customHeight="1" x14ac:dyDescent="0.2">
      <c r="A75" s="170"/>
      <c r="B75" s="172" t="s">
        <v>72</v>
      </c>
      <c r="C75" s="173"/>
      <c r="D75" s="174"/>
      <c r="E75" s="173"/>
      <c r="F75" s="173"/>
      <c r="G75" s="173"/>
      <c r="H75" s="174"/>
      <c r="I75" s="173"/>
      <c r="J75" s="173"/>
      <c r="K75" s="170"/>
      <c r="L75" s="174"/>
      <c r="M75" s="173"/>
      <c r="N75" s="173"/>
      <c r="O75" s="170"/>
      <c r="P75" s="174"/>
      <c r="Q75" s="173"/>
      <c r="R75" s="173"/>
      <c r="S75" s="170"/>
      <c r="T75" s="174"/>
      <c r="U75" s="173"/>
      <c r="V75" s="173"/>
      <c r="W75" s="170"/>
      <c r="X75" s="174"/>
      <c r="Y75" s="173"/>
      <c r="Z75" s="173"/>
      <c r="AA75" s="170"/>
      <c r="AB75" s="174"/>
      <c r="AC75" s="173"/>
      <c r="AD75" s="173"/>
      <c r="AE75" s="170"/>
      <c r="AF75" s="174"/>
      <c r="AG75" s="173"/>
      <c r="AH75" s="173"/>
      <c r="AI75" s="170"/>
      <c r="AJ75" s="174"/>
      <c r="AK75" s="173"/>
      <c r="AL75" s="173"/>
      <c r="AM75" s="170"/>
      <c r="AN75" s="174"/>
      <c r="AO75" s="173"/>
      <c r="AP75" s="173"/>
      <c r="AQ75" s="170"/>
      <c r="AR75" s="174"/>
      <c r="AS75" s="173"/>
      <c r="AT75" s="173"/>
      <c r="AU75" s="170"/>
    </row>
    <row r="76" spans="1:47" ht="12" customHeight="1" x14ac:dyDescent="0.2">
      <c r="A76" s="170"/>
      <c r="B76" s="172" t="s">
        <v>73</v>
      </c>
      <c r="C76" s="169"/>
      <c r="D76" s="175"/>
      <c r="E76" s="169"/>
      <c r="F76" s="169"/>
      <c r="G76" s="169"/>
      <c r="H76" s="175"/>
      <c r="I76" s="169"/>
      <c r="J76" s="169"/>
      <c r="K76" s="170"/>
      <c r="L76" s="175"/>
      <c r="M76" s="169"/>
      <c r="N76" s="169"/>
      <c r="O76" s="170"/>
      <c r="P76" s="175"/>
      <c r="Q76" s="169"/>
      <c r="R76" s="169"/>
      <c r="S76" s="170"/>
      <c r="T76" s="175"/>
      <c r="U76" s="169"/>
      <c r="V76" s="169"/>
      <c r="W76" s="170"/>
      <c r="X76" s="175"/>
      <c r="Y76" s="169"/>
      <c r="Z76" s="169"/>
      <c r="AA76" s="170"/>
      <c r="AB76" s="175"/>
      <c r="AC76" s="169"/>
      <c r="AD76" s="169"/>
      <c r="AE76" s="170"/>
      <c r="AF76" s="175"/>
      <c r="AG76" s="169"/>
      <c r="AH76" s="169"/>
      <c r="AI76" s="170"/>
      <c r="AJ76" s="175"/>
      <c r="AK76" s="169"/>
      <c r="AL76" s="169"/>
      <c r="AM76" s="170"/>
      <c r="AN76" s="175"/>
      <c r="AO76" s="169"/>
      <c r="AP76" s="169"/>
      <c r="AQ76" s="170"/>
      <c r="AR76" s="175"/>
      <c r="AS76" s="169"/>
      <c r="AT76" s="169"/>
      <c r="AU76" s="170"/>
    </row>
    <row r="77" spans="1:47" ht="12" customHeight="1" x14ac:dyDescent="0.2">
      <c r="A77" s="170"/>
      <c r="B77" s="172" t="s">
        <v>74</v>
      </c>
      <c r="C77" s="169"/>
      <c r="D77" s="176"/>
      <c r="E77" s="169"/>
      <c r="F77" s="169"/>
      <c r="G77" s="169"/>
      <c r="H77" s="176"/>
      <c r="I77" s="169"/>
      <c r="J77" s="169"/>
      <c r="K77" s="170"/>
      <c r="L77" s="176"/>
      <c r="M77" s="169"/>
      <c r="N77" s="169"/>
      <c r="O77" s="170"/>
      <c r="P77" s="176"/>
      <c r="Q77" s="169"/>
      <c r="R77" s="169"/>
      <c r="S77" s="170"/>
      <c r="T77" s="176"/>
      <c r="U77" s="169"/>
      <c r="V77" s="169"/>
      <c r="W77" s="170"/>
      <c r="X77" s="176"/>
      <c r="Y77" s="169"/>
      <c r="Z77" s="169"/>
      <c r="AA77" s="170"/>
      <c r="AB77" s="176"/>
      <c r="AC77" s="169"/>
      <c r="AD77" s="169"/>
      <c r="AE77" s="170"/>
      <c r="AF77" s="176"/>
      <c r="AG77" s="169"/>
      <c r="AH77" s="169"/>
      <c r="AI77" s="170"/>
      <c r="AJ77" s="176"/>
      <c r="AK77" s="169"/>
      <c r="AL77" s="169"/>
      <c r="AM77" s="170"/>
      <c r="AN77" s="176"/>
      <c r="AO77" s="169"/>
      <c r="AP77" s="169"/>
      <c r="AQ77" s="170"/>
      <c r="AR77" s="176"/>
      <c r="AS77" s="169"/>
      <c r="AT77" s="169"/>
      <c r="AU77" s="170"/>
    </row>
    <row r="78" spans="1:47" ht="12" customHeight="1" x14ac:dyDescent="0.2">
      <c r="A78" s="170"/>
      <c r="B78" s="172"/>
      <c r="C78" s="169"/>
      <c r="D78" s="169"/>
      <c r="E78" s="169"/>
      <c r="F78" s="169"/>
      <c r="G78" s="169"/>
      <c r="H78" s="169"/>
      <c r="I78" s="169"/>
      <c r="J78" s="169"/>
      <c r="K78" s="170"/>
      <c r="L78" s="169"/>
      <c r="M78" s="169"/>
      <c r="N78" s="169"/>
      <c r="O78" s="170"/>
      <c r="P78" s="169"/>
      <c r="Q78" s="169"/>
      <c r="R78" s="169"/>
      <c r="S78" s="170"/>
      <c r="T78" s="169"/>
      <c r="U78" s="169"/>
      <c r="V78" s="169"/>
      <c r="W78" s="170"/>
      <c r="X78" s="169"/>
      <c r="Y78" s="169"/>
      <c r="Z78" s="169"/>
      <c r="AA78" s="170"/>
      <c r="AB78" s="169"/>
      <c r="AC78" s="169"/>
      <c r="AD78" s="169"/>
      <c r="AE78" s="170"/>
      <c r="AF78" s="169"/>
      <c r="AG78" s="169"/>
      <c r="AH78" s="169"/>
      <c r="AI78" s="170"/>
      <c r="AJ78" s="169"/>
      <c r="AK78" s="169"/>
      <c r="AL78" s="169"/>
      <c r="AM78" s="170"/>
      <c r="AN78" s="169"/>
      <c r="AO78" s="169"/>
      <c r="AP78" s="169"/>
      <c r="AQ78" s="170"/>
      <c r="AR78" s="169"/>
      <c r="AS78" s="169"/>
      <c r="AT78" s="169"/>
      <c r="AU78" s="170"/>
    </row>
    <row r="79" spans="1:47" ht="12" customHeight="1" x14ac:dyDescent="0.2">
      <c r="A79" s="170"/>
      <c r="B79" s="172"/>
      <c r="C79" s="169"/>
      <c r="D79" s="169"/>
      <c r="E79" s="169"/>
      <c r="F79" s="169"/>
      <c r="G79" s="169"/>
      <c r="H79" s="169"/>
      <c r="I79" s="169"/>
      <c r="J79" s="169"/>
      <c r="K79" s="170"/>
      <c r="L79" s="169"/>
      <c r="M79" s="169"/>
      <c r="N79" s="169"/>
      <c r="O79" s="170"/>
      <c r="P79" s="169"/>
      <c r="Q79" s="169"/>
      <c r="R79" s="169"/>
      <c r="S79" s="170"/>
      <c r="T79" s="169"/>
      <c r="U79" s="169"/>
      <c r="V79" s="169"/>
      <c r="W79" s="170"/>
      <c r="X79" s="169"/>
      <c r="Y79" s="169"/>
      <c r="Z79" s="169"/>
      <c r="AA79" s="170"/>
      <c r="AB79" s="169"/>
      <c r="AC79" s="169"/>
      <c r="AD79" s="169"/>
      <c r="AE79" s="170"/>
      <c r="AF79" s="169"/>
      <c r="AG79" s="169"/>
      <c r="AH79" s="169"/>
      <c r="AI79" s="170"/>
      <c r="AJ79" s="169"/>
      <c r="AK79" s="169"/>
      <c r="AL79" s="169"/>
      <c r="AM79" s="170"/>
      <c r="AN79" s="169"/>
      <c r="AO79" s="169"/>
      <c r="AP79" s="169"/>
      <c r="AQ79" s="170"/>
      <c r="AR79" s="169"/>
      <c r="AS79" s="169"/>
      <c r="AT79" s="169"/>
      <c r="AU79" s="170"/>
    </row>
    <row r="80" spans="1:47" ht="12" customHeight="1" x14ac:dyDescent="0.2">
      <c r="B80" s="177"/>
      <c r="C80" s="1"/>
      <c r="D80" s="1"/>
      <c r="E80" s="1"/>
      <c r="F80" s="1"/>
      <c r="G80" s="1"/>
      <c r="H80" s="1"/>
      <c r="I80" s="1"/>
      <c r="J80" s="1"/>
      <c r="L80" s="1"/>
      <c r="M80" s="1"/>
      <c r="N80" s="1"/>
      <c r="P80" s="1"/>
      <c r="Q80" s="1"/>
      <c r="R80" s="1"/>
      <c r="T80" s="1"/>
      <c r="U80" s="1"/>
      <c r="V80" s="1"/>
      <c r="X80" s="1"/>
      <c r="Y80" s="1"/>
      <c r="Z80" s="1"/>
      <c r="AB80" s="1"/>
      <c r="AC80" s="1"/>
      <c r="AD80" s="1"/>
      <c r="AF80" s="1"/>
      <c r="AG80" s="1"/>
      <c r="AH80" s="1"/>
      <c r="AJ80" s="1"/>
      <c r="AK80" s="1"/>
      <c r="AL80" s="1"/>
      <c r="AN80" s="1"/>
      <c r="AO80" s="1"/>
      <c r="AP80" s="1"/>
      <c r="AR80" s="1"/>
      <c r="AS80" s="1"/>
      <c r="AT80" s="1"/>
    </row>
    <row r="81" spans="2:46" ht="12" customHeight="1" x14ac:dyDescent="0.2">
      <c r="B81" s="1"/>
      <c r="C81" s="1"/>
      <c r="D81" s="1"/>
      <c r="E81" s="1"/>
      <c r="F81" s="1"/>
      <c r="G81" s="1"/>
      <c r="H81" s="1"/>
      <c r="I81" s="1"/>
      <c r="J81" s="1"/>
      <c r="L81" s="1"/>
      <c r="M81" s="1"/>
      <c r="N81" s="1"/>
      <c r="P81" s="1"/>
      <c r="Q81" s="1"/>
      <c r="R81" s="1"/>
      <c r="T81" s="1"/>
      <c r="U81" s="1"/>
      <c r="V81" s="1"/>
      <c r="X81" s="1"/>
      <c r="Y81" s="1"/>
      <c r="Z81" s="1"/>
      <c r="AB81" s="1"/>
      <c r="AC81" s="1"/>
      <c r="AD81" s="1"/>
      <c r="AF81" s="1"/>
      <c r="AG81" s="1"/>
      <c r="AH81" s="1"/>
      <c r="AJ81" s="1"/>
      <c r="AK81" s="1"/>
      <c r="AL81" s="1"/>
      <c r="AN81" s="1"/>
      <c r="AO81" s="1"/>
      <c r="AP81" s="1"/>
      <c r="AR81" s="1"/>
      <c r="AS81" s="1"/>
      <c r="AT81" s="1"/>
    </row>
    <row r="82" spans="2:46" ht="12" customHeight="1" x14ac:dyDescent="0.2">
      <c r="B82" s="1"/>
      <c r="C82" s="1"/>
      <c r="D82" s="1"/>
      <c r="E82" s="1"/>
      <c r="F82" s="1"/>
      <c r="G82" s="1"/>
      <c r="H82" s="1"/>
      <c r="I82" s="1"/>
      <c r="J82" s="1"/>
      <c r="L82" s="1"/>
      <c r="M82" s="1"/>
      <c r="N82" s="1"/>
      <c r="P82" s="1"/>
      <c r="Q82" s="1"/>
      <c r="R82" s="1"/>
      <c r="T82" s="1"/>
      <c r="U82" s="1"/>
      <c r="V82" s="1"/>
      <c r="X82" s="1"/>
      <c r="Y82" s="1"/>
      <c r="Z82" s="1"/>
      <c r="AB82" s="1"/>
      <c r="AC82" s="1"/>
      <c r="AD82" s="1"/>
      <c r="AF82" s="1"/>
      <c r="AG82" s="1"/>
      <c r="AH82" s="1"/>
      <c r="AJ82" s="1"/>
      <c r="AK82" s="1"/>
      <c r="AL82" s="1"/>
      <c r="AN82" s="1"/>
      <c r="AO82" s="1"/>
      <c r="AP82" s="1"/>
      <c r="AR82" s="1"/>
      <c r="AS82" s="1"/>
      <c r="AT82" s="1"/>
    </row>
    <row r="83" spans="2:46" ht="12" customHeight="1" x14ac:dyDescent="0.2">
      <c r="B83" s="1"/>
      <c r="C83" s="1"/>
      <c r="D83" s="1"/>
      <c r="E83" s="1"/>
      <c r="F83" s="1"/>
      <c r="G83" s="1"/>
      <c r="H83" s="1"/>
      <c r="I83" s="1"/>
      <c r="J83" s="1"/>
      <c r="L83" s="1"/>
      <c r="M83" s="1"/>
      <c r="N83" s="1"/>
      <c r="P83" s="1"/>
      <c r="Q83" s="1"/>
      <c r="R83" s="1"/>
      <c r="T83" s="1"/>
      <c r="U83" s="1"/>
      <c r="V83" s="1"/>
      <c r="X83" s="1"/>
      <c r="Y83" s="1"/>
      <c r="Z83" s="1"/>
      <c r="AB83" s="1"/>
      <c r="AC83" s="1"/>
      <c r="AD83" s="1"/>
      <c r="AF83" s="1"/>
      <c r="AG83" s="1"/>
      <c r="AH83" s="1"/>
      <c r="AJ83" s="1"/>
      <c r="AK83" s="1"/>
      <c r="AL83" s="1"/>
      <c r="AN83" s="1"/>
      <c r="AO83" s="1"/>
      <c r="AP83" s="1"/>
      <c r="AR83" s="1"/>
      <c r="AS83" s="1"/>
      <c r="AT83" s="1"/>
    </row>
    <row r="84" spans="2:46" ht="12" customHeight="1" x14ac:dyDescent="0.2">
      <c r="B84" s="1"/>
      <c r="C84" s="1"/>
      <c r="D84" s="1"/>
      <c r="E84" s="1"/>
      <c r="F84" s="1"/>
      <c r="G84" s="1"/>
      <c r="H84" s="1"/>
      <c r="I84" s="1"/>
      <c r="J84" s="1"/>
      <c r="L84" s="1"/>
      <c r="M84" s="1"/>
      <c r="N84" s="1"/>
      <c r="P84" s="1"/>
      <c r="Q84" s="1"/>
      <c r="R84" s="1"/>
      <c r="T84" s="1"/>
      <c r="U84" s="1"/>
      <c r="V84" s="1"/>
      <c r="X84" s="1"/>
      <c r="Y84" s="1"/>
      <c r="Z84" s="1"/>
      <c r="AB84" s="1"/>
      <c r="AC84" s="1"/>
      <c r="AD84" s="1"/>
      <c r="AF84" s="1"/>
      <c r="AG84" s="1"/>
      <c r="AH84" s="1"/>
      <c r="AJ84" s="1"/>
      <c r="AK84" s="1"/>
      <c r="AL84" s="1"/>
      <c r="AN84" s="1"/>
      <c r="AO84" s="1"/>
      <c r="AP84" s="1"/>
      <c r="AR84" s="1"/>
      <c r="AS84" s="1"/>
      <c r="AT84" s="1"/>
    </row>
    <row r="85" spans="2:46" ht="12" customHeight="1" x14ac:dyDescent="0.2">
      <c r="B85" s="1"/>
      <c r="C85" s="1"/>
      <c r="D85" s="1"/>
      <c r="E85" s="1"/>
      <c r="F85" s="1"/>
      <c r="G85" s="1"/>
      <c r="H85" s="1"/>
      <c r="I85" s="1"/>
      <c r="J85" s="1"/>
      <c r="L85" s="1"/>
      <c r="M85" s="1"/>
      <c r="N85" s="1"/>
      <c r="P85" s="1"/>
      <c r="Q85" s="1"/>
      <c r="R85" s="1"/>
      <c r="T85" s="1"/>
      <c r="U85" s="1"/>
      <c r="V85" s="1"/>
      <c r="X85" s="1"/>
      <c r="Y85" s="1"/>
      <c r="Z85" s="1"/>
      <c r="AB85" s="1"/>
      <c r="AC85" s="1"/>
      <c r="AD85" s="1"/>
      <c r="AF85" s="1"/>
      <c r="AG85" s="1"/>
      <c r="AH85" s="1"/>
      <c r="AJ85" s="1"/>
      <c r="AK85" s="1"/>
      <c r="AL85" s="1"/>
      <c r="AN85" s="1"/>
      <c r="AO85" s="1"/>
      <c r="AP85" s="1"/>
      <c r="AR85" s="1"/>
      <c r="AS85" s="1"/>
      <c r="AT85" s="1"/>
    </row>
    <row r="86" spans="2:46" ht="12" customHeight="1" x14ac:dyDescent="0.2">
      <c r="B86" s="1"/>
      <c r="C86" s="1"/>
      <c r="D86" s="1"/>
      <c r="E86" s="1"/>
      <c r="F86" s="1"/>
      <c r="G86" s="1"/>
      <c r="H86" s="1"/>
      <c r="I86" s="1"/>
      <c r="J86" s="1"/>
      <c r="L86" s="1"/>
      <c r="M86" s="1"/>
      <c r="N86" s="1"/>
      <c r="P86" s="1"/>
      <c r="Q86" s="1"/>
      <c r="R86" s="1"/>
      <c r="T86" s="1"/>
      <c r="U86" s="1"/>
      <c r="V86" s="1"/>
      <c r="X86" s="1"/>
      <c r="Y86" s="1"/>
      <c r="Z86" s="1"/>
      <c r="AB86" s="1"/>
      <c r="AC86" s="1"/>
      <c r="AD86" s="1"/>
      <c r="AF86" s="1"/>
      <c r="AG86" s="1"/>
      <c r="AH86" s="1"/>
      <c r="AJ86" s="1"/>
      <c r="AK86" s="1"/>
      <c r="AL86" s="1"/>
      <c r="AN86" s="1"/>
      <c r="AO86" s="1"/>
      <c r="AP86" s="1"/>
      <c r="AR86" s="1"/>
      <c r="AS86" s="1"/>
      <c r="AT86" s="1"/>
    </row>
    <row r="87" spans="2:46" ht="12" customHeight="1" x14ac:dyDescent="0.2"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N87" s="1"/>
      <c r="P87" s="1"/>
      <c r="Q87" s="1"/>
      <c r="R87" s="1"/>
      <c r="T87" s="1"/>
      <c r="U87" s="1"/>
      <c r="V87" s="1"/>
      <c r="X87" s="1"/>
      <c r="Y87" s="1"/>
      <c r="Z87" s="1"/>
      <c r="AB87" s="1"/>
      <c r="AC87" s="1"/>
      <c r="AD87" s="1"/>
      <c r="AF87" s="1"/>
      <c r="AG87" s="1"/>
      <c r="AH87" s="1"/>
      <c r="AJ87" s="1"/>
      <c r="AK87" s="1"/>
      <c r="AL87" s="1"/>
      <c r="AN87" s="1"/>
      <c r="AO87" s="1"/>
      <c r="AP87" s="1"/>
      <c r="AR87" s="1"/>
      <c r="AS87" s="1"/>
      <c r="AT87" s="1"/>
    </row>
    <row r="88" spans="2:46" ht="12" customHeight="1" x14ac:dyDescent="0.2"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  <c r="N88" s="1"/>
      <c r="P88" s="1"/>
      <c r="Q88" s="1"/>
      <c r="R88" s="1"/>
      <c r="T88" s="1"/>
      <c r="U88" s="1"/>
      <c r="V88" s="1"/>
      <c r="X88" s="1"/>
      <c r="Y88" s="1"/>
      <c r="Z88" s="1"/>
      <c r="AB88" s="1"/>
      <c r="AC88" s="1"/>
      <c r="AD88" s="1"/>
      <c r="AF88" s="1"/>
      <c r="AG88" s="1"/>
      <c r="AH88" s="1"/>
      <c r="AJ88" s="1"/>
      <c r="AK88" s="1"/>
      <c r="AL88" s="1"/>
      <c r="AN88" s="1"/>
      <c r="AO88" s="1"/>
      <c r="AP88" s="1"/>
      <c r="AR88" s="1"/>
      <c r="AS88" s="1"/>
      <c r="AT88" s="1"/>
    </row>
    <row r="89" spans="2:46" ht="12" customHeight="1" x14ac:dyDescent="0.2">
      <c r="B89" s="1"/>
      <c r="C89" s="1"/>
      <c r="D89" s="1"/>
      <c r="E89" s="1"/>
      <c r="F89" s="1"/>
      <c r="G89" s="1"/>
      <c r="H89" s="1"/>
      <c r="I89" s="1"/>
      <c r="J89" s="1"/>
      <c r="L89" s="1"/>
      <c r="M89" s="1"/>
      <c r="N89" s="1"/>
      <c r="P89" s="1"/>
      <c r="Q89" s="1"/>
      <c r="R89" s="1"/>
      <c r="T89" s="1"/>
      <c r="U89" s="1"/>
      <c r="V89" s="1"/>
      <c r="X89" s="1"/>
      <c r="Y89" s="1"/>
      <c r="Z89" s="1"/>
      <c r="AB89" s="1"/>
      <c r="AC89" s="1"/>
      <c r="AD89" s="1"/>
      <c r="AF89" s="1"/>
      <c r="AG89" s="1"/>
      <c r="AH89" s="1"/>
      <c r="AJ89" s="1"/>
      <c r="AK89" s="1"/>
      <c r="AL89" s="1"/>
      <c r="AN89" s="1"/>
      <c r="AO89" s="1"/>
      <c r="AP89" s="1"/>
      <c r="AR89" s="1"/>
      <c r="AS89" s="1"/>
      <c r="AT89" s="1"/>
    </row>
    <row r="90" spans="2:46" ht="12" customHeight="1" x14ac:dyDescent="0.2"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  <c r="N90" s="1"/>
      <c r="P90" s="1"/>
      <c r="Q90" s="1"/>
      <c r="R90" s="1"/>
      <c r="T90" s="1"/>
      <c r="U90" s="1"/>
      <c r="V90" s="1"/>
      <c r="X90" s="1"/>
      <c r="Y90" s="1"/>
      <c r="Z90" s="1"/>
      <c r="AB90" s="1"/>
      <c r="AC90" s="1"/>
      <c r="AD90" s="1"/>
      <c r="AF90" s="1"/>
      <c r="AG90" s="1"/>
      <c r="AH90" s="1"/>
      <c r="AJ90" s="1"/>
      <c r="AK90" s="1"/>
      <c r="AL90" s="1"/>
      <c r="AN90" s="1"/>
      <c r="AO90" s="1"/>
      <c r="AP90" s="1"/>
      <c r="AR90" s="1"/>
      <c r="AS90" s="1"/>
      <c r="AT90" s="1"/>
    </row>
    <row r="91" spans="2:46" ht="12" customHeight="1" x14ac:dyDescent="0.2">
      <c r="B91" s="1"/>
      <c r="C91" s="1"/>
      <c r="D91" s="1"/>
      <c r="E91" s="1"/>
      <c r="F91" s="1"/>
      <c r="G91" s="1"/>
      <c r="H91" s="1"/>
      <c r="I91" s="1"/>
      <c r="J91" s="1"/>
      <c r="L91" s="1"/>
      <c r="M91" s="1"/>
      <c r="N91" s="1"/>
      <c r="P91" s="1"/>
      <c r="Q91" s="1"/>
      <c r="R91" s="1"/>
      <c r="T91" s="1"/>
      <c r="U91" s="1"/>
      <c r="V91" s="1"/>
      <c r="X91" s="1"/>
      <c r="Y91" s="1"/>
      <c r="Z91" s="1"/>
      <c r="AB91" s="1"/>
      <c r="AC91" s="1"/>
      <c r="AD91" s="1"/>
      <c r="AF91" s="1"/>
      <c r="AG91" s="1"/>
      <c r="AH91" s="1"/>
      <c r="AJ91" s="1"/>
      <c r="AK91" s="1"/>
      <c r="AL91" s="1"/>
      <c r="AN91" s="1"/>
      <c r="AO91" s="1"/>
      <c r="AP91" s="1"/>
      <c r="AR91" s="1"/>
      <c r="AS91" s="1"/>
      <c r="AT91" s="1"/>
    </row>
    <row r="92" spans="2:46" ht="12" customHeight="1" x14ac:dyDescent="0.2">
      <c r="B92" s="1"/>
      <c r="C92" s="1"/>
      <c r="D92" s="1"/>
      <c r="E92" s="1"/>
      <c r="F92" s="1"/>
      <c r="G92" s="1"/>
      <c r="H92" s="1"/>
      <c r="I92" s="1"/>
      <c r="J92" s="1"/>
      <c r="L92" s="1"/>
      <c r="M92" s="1"/>
      <c r="N92" s="1"/>
      <c r="P92" s="1"/>
      <c r="Q92" s="1"/>
      <c r="R92" s="1"/>
      <c r="T92" s="1"/>
      <c r="U92" s="1"/>
      <c r="V92" s="1"/>
      <c r="X92" s="1"/>
      <c r="Y92" s="1"/>
      <c r="Z92" s="1"/>
      <c r="AB92" s="1"/>
      <c r="AC92" s="1"/>
      <c r="AD92" s="1"/>
      <c r="AF92" s="1"/>
      <c r="AG92" s="1"/>
      <c r="AH92" s="1"/>
      <c r="AJ92" s="1"/>
      <c r="AK92" s="1"/>
      <c r="AL92" s="1"/>
      <c r="AN92" s="1"/>
      <c r="AO92" s="1"/>
      <c r="AP92" s="1"/>
      <c r="AR92" s="1"/>
      <c r="AS92" s="1"/>
      <c r="AT92" s="1"/>
    </row>
    <row r="93" spans="2:46" ht="12" customHeight="1" x14ac:dyDescent="0.2">
      <c r="B93" s="1"/>
      <c r="C93" s="1"/>
      <c r="D93" s="1"/>
      <c r="E93" s="1"/>
      <c r="F93" s="1"/>
      <c r="G93" s="1"/>
      <c r="H93" s="1"/>
      <c r="I93" s="1"/>
      <c r="J93" s="1"/>
      <c r="L93" s="1"/>
      <c r="M93" s="1"/>
      <c r="N93" s="1"/>
      <c r="P93" s="1"/>
      <c r="Q93" s="1"/>
      <c r="R93" s="1"/>
      <c r="T93" s="1"/>
      <c r="U93" s="1"/>
      <c r="V93" s="1"/>
      <c r="X93" s="1"/>
      <c r="Y93" s="1"/>
      <c r="Z93" s="1"/>
      <c r="AB93" s="1"/>
      <c r="AC93" s="1"/>
      <c r="AD93" s="1"/>
      <c r="AF93" s="1"/>
      <c r="AG93" s="1"/>
      <c r="AH93" s="1"/>
      <c r="AJ93" s="1"/>
      <c r="AK93" s="1"/>
      <c r="AL93" s="1"/>
      <c r="AN93" s="1"/>
      <c r="AO93" s="1"/>
      <c r="AP93" s="1"/>
      <c r="AR93" s="1"/>
      <c r="AS93" s="1"/>
      <c r="AT93" s="1"/>
    </row>
    <row r="94" spans="2:46" ht="12" customHeight="1" x14ac:dyDescent="0.2"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  <c r="N94" s="1"/>
      <c r="P94" s="1"/>
      <c r="Q94" s="1"/>
      <c r="R94" s="1"/>
      <c r="T94" s="1"/>
      <c r="U94" s="1"/>
      <c r="V94" s="1"/>
      <c r="X94" s="1"/>
      <c r="Y94" s="1"/>
      <c r="Z94" s="1"/>
      <c r="AB94" s="1"/>
      <c r="AC94" s="1"/>
      <c r="AD94" s="1"/>
      <c r="AF94" s="1"/>
      <c r="AG94" s="1"/>
      <c r="AH94" s="1"/>
      <c r="AJ94" s="1"/>
      <c r="AK94" s="1"/>
      <c r="AL94" s="1"/>
      <c r="AN94" s="1"/>
      <c r="AO94" s="1"/>
      <c r="AP94" s="1"/>
      <c r="AR94" s="1"/>
      <c r="AS94" s="1"/>
      <c r="AT94" s="1"/>
    </row>
    <row r="95" spans="2:46" ht="12" customHeight="1" x14ac:dyDescent="0.2"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  <c r="N95" s="1"/>
      <c r="P95" s="1"/>
      <c r="Q95" s="1"/>
      <c r="R95" s="1"/>
      <c r="T95" s="1"/>
      <c r="U95" s="1"/>
      <c r="V95" s="1"/>
      <c r="X95" s="1"/>
      <c r="Y95" s="1"/>
      <c r="Z95" s="1"/>
      <c r="AB95" s="1"/>
      <c r="AC95" s="1"/>
      <c r="AD95" s="1"/>
      <c r="AF95" s="1"/>
      <c r="AG95" s="1"/>
      <c r="AH95" s="1"/>
      <c r="AJ95" s="1"/>
      <c r="AK95" s="1"/>
      <c r="AL95" s="1"/>
      <c r="AN95" s="1"/>
      <c r="AO95" s="1"/>
      <c r="AP95" s="1"/>
      <c r="AR95" s="1"/>
      <c r="AS95" s="1"/>
      <c r="AT95" s="1"/>
    </row>
    <row r="96" spans="2:46" ht="12" customHeight="1" x14ac:dyDescent="0.2">
      <c r="B96" s="1"/>
      <c r="C96" s="1"/>
      <c r="D96" s="1"/>
      <c r="E96" s="1"/>
      <c r="F96" s="1"/>
      <c r="G96" s="1"/>
      <c r="H96" s="1"/>
      <c r="I96" s="1"/>
      <c r="J96" s="1"/>
      <c r="L96" s="1"/>
      <c r="M96" s="1"/>
      <c r="N96" s="1"/>
      <c r="P96" s="1"/>
      <c r="Q96" s="1"/>
      <c r="R96" s="1"/>
      <c r="T96" s="1"/>
      <c r="U96" s="1"/>
      <c r="V96" s="1"/>
      <c r="X96" s="1"/>
      <c r="Y96" s="1"/>
      <c r="Z96" s="1"/>
      <c r="AB96" s="1"/>
      <c r="AC96" s="1"/>
      <c r="AD96" s="1"/>
      <c r="AF96" s="1"/>
      <c r="AG96" s="1"/>
      <c r="AH96" s="1"/>
      <c r="AJ96" s="1"/>
      <c r="AK96" s="1"/>
      <c r="AL96" s="1"/>
      <c r="AN96" s="1"/>
      <c r="AO96" s="1"/>
      <c r="AP96" s="1"/>
      <c r="AR96" s="1"/>
      <c r="AS96" s="1"/>
      <c r="AT96" s="1"/>
    </row>
    <row r="97" spans="2:46" ht="12" customHeight="1" x14ac:dyDescent="0.2">
      <c r="B97" s="1"/>
      <c r="C97" s="1"/>
      <c r="D97" s="1"/>
      <c r="E97" s="1"/>
      <c r="F97" s="1"/>
      <c r="G97" s="1"/>
      <c r="H97" s="1"/>
      <c r="I97" s="1"/>
      <c r="J97" s="1"/>
      <c r="L97" s="1"/>
      <c r="M97" s="1"/>
      <c r="N97" s="1"/>
      <c r="P97" s="1"/>
      <c r="Q97" s="1"/>
      <c r="R97" s="1"/>
      <c r="T97" s="1"/>
      <c r="U97" s="1"/>
      <c r="V97" s="1"/>
      <c r="X97" s="1"/>
      <c r="Y97" s="1"/>
      <c r="Z97" s="1"/>
      <c r="AB97" s="1"/>
      <c r="AC97" s="1"/>
      <c r="AD97" s="1"/>
      <c r="AF97" s="1"/>
      <c r="AG97" s="1"/>
      <c r="AH97" s="1"/>
      <c r="AJ97" s="1"/>
      <c r="AK97" s="1"/>
      <c r="AL97" s="1"/>
      <c r="AN97" s="1"/>
      <c r="AO97" s="1"/>
      <c r="AP97" s="1"/>
      <c r="AR97" s="1"/>
      <c r="AS97" s="1"/>
      <c r="AT97" s="1"/>
    </row>
    <row r="98" spans="2:46" ht="12" customHeight="1" x14ac:dyDescent="0.2">
      <c r="B98" s="1"/>
      <c r="C98" s="1"/>
      <c r="D98" s="1"/>
      <c r="E98" s="1"/>
      <c r="F98" s="1"/>
      <c r="G98" s="1"/>
      <c r="H98" s="1"/>
      <c r="I98" s="1"/>
      <c r="J98" s="1"/>
      <c r="L98" s="1"/>
      <c r="M98" s="1"/>
      <c r="N98" s="1"/>
      <c r="P98" s="1"/>
      <c r="Q98" s="1"/>
      <c r="R98" s="1"/>
      <c r="T98" s="1"/>
      <c r="U98" s="1"/>
      <c r="V98" s="1"/>
      <c r="X98" s="1"/>
      <c r="Y98" s="1"/>
      <c r="Z98" s="1"/>
      <c r="AB98" s="1"/>
      <c r="AC98" s="1"/>
      <c r="AD98" s="1"/>
      <c r="AF98" s="1"/>
      <c r="AG98" s="1"/>
      <c r="AH98" s="1"/>
      <c r="AJ98" s="1"/>
      <c r="AK98" s="1"/>
      <c r="AL98" s="1"/>
      <c r="AN98" s="1"/>
      <c r="AO98" s="1"/>
      <c r="AP98" s="1"/>
      <c r="AR98" s="1"/>
      <c r="AS98" s="1"/>
      <c r="AT98" s="1"/>
    </row>
    <row r="99" spans="2:46" ht="12" customHeight="1" x14ac:dyDescent="0.2">
      <c r="B99" s="1"/>
      <c r="C99" s="1"/>
      <c r="D99" s="1"/>
      <c r="E99" s="1"/>
      <c r="F99" s="1"/>
      <c r="G99" s="1"/>
      <c r="H99" s="1"/>
      <c r="I99" s="1"/>
      <c r="J99" s="1"/>
      <c r="L99" s="1"/>
      <c r="M99" s="1"/>
      <c r="N99" s="1"/>
      <c r="P99" s="1"/>
      <c r="Q99" s="1"/>
      <c r="R99" s="1"/>
      <c r="T99" s="1"/>
      <c r="U99" s="1"/>
      <c r="V99" s="1"/>
      <c r="X99" s="1"/>
      <c r="Y99" s="1"/>
      <c r="Z99" s="1"/>
      <c r="AB99" s="1"/>
      <c r="AC99" s="1"/>
      <c r="AD99" s="1"/>
      <c r="AF99" s="1"/>
      <c r="AG99" s="1"/>
      <c r="AH99" s="1"/>
      <c r="AJ99" s="1"/>
      <c r="AK99" s="1"/>
      <c r="AL99" s="1"/>
      <c r="AN99" s="1"/>
      <c r="AO99" s="1"/>
      <c r="AP99" s="1"/>
      <c r="AR99" s="1"/>
      <c r="AS99" s="1"/>
      <c r="AT99" s="1"/>
    </row>
    <row r="100" spans="2:46" ht="12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1"/>
      <c r="N100" s="1"/>
      <c r="P100" s="1"/>
      <c r="Q100" s="1"/>
      <c r="R100" s="1"/>
      <c r="T100" s="1"/>
      <c r="U100" s="1"/>
      <c r="V100" s="1"/>
      <c r="X100" s="1"/>
      <c r="Y100" s="1"/>
      <c r="Z100" s="1"/>
      <c r="AB100" s="1"/>
      <c r="AC100" s="1"/>
      <c r="AD100" s="1"/>
      <c r="AF100" s="1"/>
      <c r="AG100" s="1"/>
      <c r="AH100" s="1"/>
      <c r="AJ100" s="1"/>
      <c r="AK100" s="1"/>
      <c r="AL100" s="1"/>
      <c r="AN100" s="1"/>
      <c r="AO100" s="1"/>
      <c r="AP100" s="1"/>
      <c r="AR100" s="1"/>
      <c r="AS100" s="1"/>
      <c r="AT100" s="1"/>
    </row>
  </sheetData>
  <pageMargins left="0.59055118110236227" right="0.59055118110236227" top="0.19685039370078741" bottom="0.19685039370078741" header="0" footer="0"/>
  <pageSetup paperSize="9"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defaultColWidth="14.42578125" defaultRowHeight="15" customHeight="1" x14ac:dyDescent="0.2"/>
  <cols>
    <col min="1" max="11" width="8.7109375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BALANCETE ANUAL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Nadai</dc:creator>
  <cp:lastModifiedBy>Usuario</cp:lastModifiedBy>
  <dcterms:created xsi:type="dcterms:W3CDTF">2022-12-06T13:34:21Z</dcterms:created>
  <dcterms:modified xsi:type="dcterms:W3CDTF">2022-12-31T22:02:46Z</dcterms:modified>
</cp:coreProperties>
</file>